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Jac\Documenten\StepViertallen\Excel\AvondUitslagen\"/>
    </mc:Choice>
  </mc:AlternateContent>
  <xr:revisionPtr revIDLastSave="0" documentId="13_ncr:1_{28DD7991-0C31-4CB0-A018-27A0DC4C8D18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VPSchaal" sheetId="3" r:id="rId1"/>
    <sheet name="Imptabel" sheetId="4" r:id="rId2"/>
    <sheet name="Kruistabel" sheetId="2" r:id="rId3"/>
    <sheet name="Wedstrijd_6_Teamnr_1" sheetId="5" r:id="rId4"/>
    <sheet name="Wedstrijd_6_Teamnr_2" sheetId="6" r:id="rId5"/>
    <sheet name="Wedstrijd_6_Teamnr_3" sheetId="7" r:id="rId6"/>
    <sheet name="Wedstrijd_6_Teamnr_4" sheetId="8" r:id="rId7"/>
    <sheet name="Wedstrijd_6_Teamnr_5" sheetId="9" r:id="rId8"/>
    <sheet name="Wedstrijd_6_Teamnr_6" sheetId="10" r:id="rId9"/>
    <sheet name="Wedstrijd_6_Teamnr_7" sheetId="11" r:id="rId10"/>
    <sheet name="Wedstrijd_6_Teamnr_8" sheetId="12" r:id="rId11"/>
  </sheets>
  <externalReferences>
    <externalReference r:id="rId12"/>
  </externalReferences>
  <definedNames>
    <definedName name="Impschaal">Imptabel!$A$1:$B$49</definedName>
    <definedName name="VPSchaal">VPSchaal!$A$1:$J$81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2" l="1"/>
  <c r="O26" i="12"/>
  <c r="P26" i="12" s="1"/>
  <c r="O25" i="12"/>
  <c r="Q24" i="12"/>
  <c r="O24" i="12"/>
  <c r="P24" i="12" s="1"/>
  <c r="Q23" i="12"/>
  <c r="O23" i="12"/>
  <c r="P23" i="12" s="1"/>
  <c r="Q22" i="12"/>
  <c r="O22" i="12"/>
  <c r="P22" i="12" s="1"/>
  <c r="O21" i="12"/>
  <c r="P21" i="12" s="1"/>
  <c r="Q21" i="12" s="1"/>
  <c r="Q20" i="12"/>
  <c r="O20" i="12"/>
  <c r="P20" i="12" s="1"/>
  <c r="Q19" i="12"/>
  <c r="O19" i="12"/>
  <c r="P19" i="12" s="1"/>
  <c r="O18" i="12"/>
  <c r="P18" i="12" s="1"/>
  <c r="Q18" i="12" s="1"/>
  <c r="Q17" i="12"/>
  <c r="O17" i="12"/>
  <c r="P17" i="12" s="1"/>
  <c r="Q16" i="12"/>
  <c r="O16" i="12"/>
  <c r="P16" i="12" s="1"/>
  <c r="Q15" i="12"/>
  <c r="O15" i="12"/>
  <c r="P15" i="12" s="1"/>
  <c r="O14" i="12"/>
  <c r="P14" i="12" s="1"/>
  <c r="Q14" i="12" s="1"/>
  <c r="Q13" i="12"/>
  <c r="O13" i="12"/>
  <c r="P13" i="12" s="1"/>
  <c r="Q12" i="12"/>
  <c r="O12" i="12"/>
  <c r="P12" i="12" s="1"/>
  <c r="O11" i="12"/>
  <c r="P11" i="12" s="1"/>
  <c r="Q11" i="12" s="1"/>
  <c r="Q10" i="12"/>
  <c r="O10" i="12"/>
  <c r="P10" i="12" s="1"/>
  <c r="O9" i="12"/>
  <c r="P9" i="12" s="1"/>
  <c r="Q9" i="12" s="1"/>
  <c r="Q8" i="12"/>
  <c r="O8" i="12"/>
  <c r="P8" i="12" s="1"/>
  <c r="Q7" i="12"/>
  <c r="O7" i="12"/>
  <c r="P7" i="12" s="1"/>
  <c r="P6" i="12"/>
  <c r="R6" i="12" s="1"/>
  <c r="O6" i="12"/>
  <c r="Q6" i="12" s="1"/>
  <c r="O5" i="12"/>
  <c r="O4" i="12"/>
  <c r="O3" i="12"/>
  <c r="Q26" i="11"/>
  <c r="O26" i="11"/>
  <c r="P26" i="11" s="1"/>
  <c r="O25" i="11"/>
  <c r="O24" i="11"/>
  <c r="P24" i="11" s="1"/>
  <c r="Q24" i="11" s="1"/>
  <c r="O23" i="11"/>
  <c r="P23" i="11" s="1"/>
  <c r="Q23" i="11" s="1"/>
  <c r="Q22" i="11"/>
  <c r="O22" i="11"/>
  <c r="P22" i="11" s="1"/>
  <c r="O21" i="11"/>
  <c r="P21" i="11" s="1"/>
  <c r="Q21" i="11" s="1"/>
  <c r="O20" i="11"/>
  <c r="P20" i="11" s="1"/>
  <c r="Q20" i="11" s="1"/>
  <c r="Q19" i="11"/>
  <c r="O19" i="11"/>
  <c r="P19" i="11" s="1"/>
  <c r="O18" i="11"/>
  <c r="P18" i="11" s="1"/>
  <c r="Q18" i="11" s="1"/>
  <c r="Q17" i="11"/>
  <c r="O17" i="11"/>
  <c r="P17" i="11" s="1"/>
  <c r="O16" i="11"/>
  <c r="P16" i="11" s="1"/>
  <c r="Q16" i="11" s="1"/>
  <c r="Q15" i="11"/>
  <c r="O15" i="11"/>
  <c r="P15" i="11" s="1"/>
  <c r="O14" i="11"/>
  <c r="P14" i="11" s="1"/>
  <c r="Q14" i="11" s="1"/>
  <c r="Q13" i="11"/>
  <c r="O13" i="11"/>
  <c r="P13" i="11" s="1"/>
  <c r="O12" i="11"/>
  <c r="P12" i="11" s="1"/>
  <c r="Q12" i="11" s="1"/>
  <c r="O11" i="11"/>
  <c r="P11" i="11" s="1"/>
  <c r="Q11" i="11" s="1"/>
  <c r="Q10" i="11"/>
  <c r="O10" i="11"/>
  <c r="P10" i="11" s="1"/>
  <c r="Q9" i="11"/>
  <c r="O9" i="11"/>
  <c r="P9" i="11" s="1"/>
  <c r="Q8" i="11"/>
  <c r="O8" i="11"/>
  <c r="P8" i="11" s="1"/>
  <c r="Q7" i="11"/>
  <c r="O7" i="11"/>
  <c r="P7" i="11" s="1"/>
  <c r="R6" i="11"/>
  <c r="P6" i="11"/>
  <c r="O6" i="11"/>
  <c r="Q6" i="11" s="1"/>
  <c r="O5" i="11"/>
  <c r="O4" i="11"/>
  <c r="O3" i="11"/>
  <c r="Q26" i="10"/>
  <c r="O26" i="10"/>
  <c r="P26" i="10" s="1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R6" i="10"/>
  <c r="P6" i="10"/>
  <c r="O6" i="10"/>
  <c r="Q6" i="10" s="1"/>
  <c r="O5" i="10"/>
  <c r="O4" i="10"/>
  <c r="O3" i="10"/>
  <c r="O26" i="9"/>
  <c r="O25" i="9"/>
  <c r="R25" i="9" s="1"/>
  <c r="R24" i="9"/>
  <c r="O24" i="9"/>
  <c r="P24" i="9" s="1"/>
  <c r="Q23" i="9"/>
  <c r="O23" i="9"/>
  <c r="P23" i="9" s="1"/>
  <c r="O22" i="9"/>
  <c r="P22" i="9" s="1"/>
  <c r="O21" i="9"/>
  <c r="P21" i="9" s="1"/>
  <c r="O20" i="9"/>
  <c r="P20" i="9" s="1"/>
  <c r="O19" i="9"/>
  <c r="P19" i="9" s="1"/>
  <c r="O18" i="9"/>
  <c r="P18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O8" i="9"/>
  <c r="P8" i="9" s="1"/>
  <c r="O7" i="9"/>
  <c r="P7" i="9" s="1"/>
  <c r="R6" i="9"/>
  <c r="P6" i="9"/>
  <c r="Q6" i="9" s="1"/>
  <c r="O6" i="9"/>
  <c r="Q5" i="9"/>
  <c r="O5" i="9"/>
  <c r="R5" i="9" s="1"/>
  <c r="Q4" i="9"/>
  <c r="O4" i="9"/>
  <c r="R4" i="9" s="1"/>
  <c r="Q3" i="9"/>
  <c r="O3" i="9"/>
  <c r="O26" i="8"/>
  <c r="P26" i="8" s="1"/>
  <c r="Q25" i="8"/>
  <c r="O25" i="8"/>
  <c r="O24" i="8"/>
  <c r="P24" i="8" s="1"/>
  <c r="O23" i="8"/>
  <c r="P23" i="8" s="1"/>
  <c r="O22" i="8"/>
  <c r="P22" i="8" s="1"/>
  <c r="O21" i="8"/>
  <c r="P21" i="8" s="1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R6" i="8"/>
  <c r="Q6" i="8"/>
  <c r="P6" i="8"/>
  <c r="O6" i="8"/>
  <c r="O5" i="8"/>
  <c r="R5" i="8" s="1"/>
  <c r="Q4" i="8"/>
  <c r="O4" i="8"/>
  <c r="R4" i="8" s="1"/>
  <c r="O3" i="8"/>
  <c r="R3" i="8" s="1"/>
  <c r="O26" i="7"/>
  <c r="O25" i="7"/>
  <c r="R25" i="7" s="1"/>
  <c r="O24" i="7"/>
  <c r="O23" i="7"/>
  <c r="O22" i="7"/>
  <c r="O21" i="7"/>
  <c r="O20" i="7"/>
  <c r="O19" i="7"/>
  <c r="O18" i="7"/>
  <c r="Q17" i="7"/>
  <c r="O17" i="7"/>
  <c r="O16" i="7"/>
  <c r="Q15" i="7"/>
  <c r="O15" i="7"/>
  <c r="O14" i="7"/>
  <c r="Q13" i="7"/>
  <c r="O13" i="7"/>
  <c r="O12" i="7"/>
  <c r="O11" i="7"/>
  <c r="O10" i="7"/>
  <c r="R9" i="7"/>
  <c r="Q9" i="7"/>
  <c r="O9" i="7"/>
  <c r="P9" i="7" s="1"/>
  <c r="O8" i="7"/>
  <c r="P8" i="7" s="1"/>
  <c r="O7" i="7"/>
  <c r="P7" i="7" s="1"/>
  <c r="P6" i="7"/>
  <c r="Q6" i="7" s="1"/>
  <c r="O6" i="7"/>
  <c r="R6" i="7" s="1"/>
  <c r="O5" i="7"/>
  <c r="R5" i="7" s="1"/>
  <c r="O4" i="7"/>
  <c r="R4" i="7" s="1"/>
  <c r="O3" i="7"/>
  <c r="R3" i="7" s="1"/>
  <c r="R26" i="6"/>
  <c r="Q26" i="6"/>
  <c r="O26" i="6"/>
  <c r="P26" i="6" s="1"/>
  <c r="O25" i="6"/>
  <c r="Q24" i="6"/>
  <c r="O24" i="6"/>
  <c r="P24" i="6" s="1"/>
  <c r="R24" i="6" s="1"/>
  <c r="Q23" i="6"/>
  <c r="O23" i="6"/>
  <c r="P23" i="6" s="1"/>
  <c r="R23" i="6" s="1"/>
  <c r="R22" i="6"/>
  <c r="Q22" i="6"/>
  <c r="O22" i="6"/>
  <c r="P22" i="6" s="1"/>
  <c r="Q21" i="6"/>
  <c r="O21" i="6"/>
  <c r="P21" i="6" s="1"/>
  <c r="R21" i="6" s="1"/>
  <c r="Q20" i="6"/>
  <c r="O20" i="6"/>
  <c r="P20" i="6" s="1"/>
  <c r="R20" i="6" s="1"/>
  <c r="R19" i="6"/>
  <c r="O19" i="6"/>
  <c r="P19" i="6" s="1"/>
  <c r="Q19" i="6" s="1"/>
  <c r="Q18" i="6"/>
  <c r="O18" i="6"/>
  <c r="P18" i="6" s="1"/>
  <c r="R18" i="6" s="1"/>
  <c r="R17" i="6"/>
  <c r="Q17" i="6"/>
  <c r="O17" i="6"/>
  <c r="P17" i="6" s="1"/>
  <c r="Q16" i="6"/>
  <c r="O16" i="6"/>
  <c r="P16" i="6" s="1"/>
  <c r="R16" i="6" s="1"/>
  <c r="R15" i="6"/>
  <c r="O15" i="6"/>
  <c r="P15" i="6" s="1"/>
  <c r="Q15" i="6" s="1"/>
  <c r="Q14" i="6"/>
  <c r="O14" i="6"/>
  <c r="P14" i="6" s="1"/>
  <c r="R14" i="6" s="1"/>
  <c r="R13" i="6"/>
  <c r="Q13" i="6"/>
  <c r="O13" i="6"/>
  <c r="P13" i="6" s="1"/>
  <c r="Q12" i="6"/>
  <c r="O12" i="6"/>
  <c r="P12" i="6" s="1"/>
  <c r="R12" i="6" s="1"/>
  <c r="Q11" i="6"/>
  <c r="O11" i="6"/>
  <c r="P11" i="6" s="1"/>
  <c r="R11" i="6" s="1"/>
  <c r="R10" i="6"/>
  <c r="Q10" i="6"/>
  <c r="O10" i="6"/>
  <c r="P10" i="6" s="1"/>
  <c r="R9" i="6"/>
  <c r="O9" i="6"/>
  <c r="P9" i="6" s="1"/>
  <c r="Q9" i="6" s="1"/>
  <c r="R8" i="6"/>
  <c r="O8" i="6"/>
  <c r="P8" i="6" s="1"/>
  <c r="Q8" i="6" s="1"/>
  <c r="R7" i="6"/>
  <c r="O7" i="6"/>
  <c r="P7" i="6" s="1"/>
  <c r="Q7" i="6" s="1"/>
  <c r="R6" i="6"/>
  <c r="Q6" i="6"/>
  <c r="P6" i="6"/>
  <c r="O6" i="6"/>
  <c r="O5" i="6"/>
  <c r="R5" i="6" s="1"/>
  <c r="O4" i="6"/>
  <c r="R4" i="6" s="1"/>
  <c r="O3" i="6"/>
  <c r="R3" i="6" s="1"/>
  <c r="R26" i="5"/>
  <c r="O26" i="5"/>
  <c r="P26" i="5" s="1"/>
  <c r="Q26" i="5" s="1"/>
  <c r="O25" i="5"/>
  <c r="Q24" i="5"/>
  <c r="O24" i="5"/>
  <c r="P24" i="5" s="1"/>
  <c r="R24" i="5" s="1"/>
  <c r="Q23" i="5"/>
  <c r="O23" i="5"/>
  <c r="P23" i="5" s="1"/>
  <c r="R23" i="5" s="1"/>
  <c r="R22" i="5"/>
  <c r="Q22" i="5"/>
  <c r="O22" i="5"/>
  <c r="P22" i="5" s="1"/>
  <c r="R21" i="5"/>
  <c r="O21" i="5"/>
  <c r="P21" i="5" s="1"/>
  <c r="Q21" i="5" s="1"/>
  <c r="R20" i="5"/>
  <c r="Q20" i="5"/>
  <c r="O20" i="5"/>
  <c r="P20" i="5" s="1"/>
  <c r="R19" i="5"/>
  <c r="O19" i="5"/>
  <c r="P19" i="5" s="1"/>
  <c r="Q19" i="5" s="1"/>
  <c r="Q18" i="5"/>
  <c r="O18" i="5"/>
  <c r="P18" i="5" s="1"/>
  <c r="R18" i="5" s="1"/>
  <c r="R17" i="5"/>
  <c r="Q17" i="5"/>
  <c r="O17" i="5"/>
  <c r="P17" i="5" s="1"/>
  <c r="Q16" i="5"/>
  <c r="O16" i="5"/>
  <c r="P16" i="5" s="1"/>
  <c r="R16" i="5" s="1"/>
  <c r="R15" i="5"/>
  <c r="Q15" i="5"/>
  <c r="O15" i="5"/>
  <c r="P15" i="5" s="1"/>
  <c r="Q14" i="5"/>
  <c r="O14" i="5"/>
  <c r="P14" i="5" s="1"/>
  <c r="R14" i="5" s="1"/>
  <c r="R13" i="5"/>
  <c r="Q13" i="5"/>
  <c r="O13" i="5"/>
  <c r="P13" i="5" s="1"/>
  <c r="Q12" i="5"/>
  <c r="O12" i="5"/>
  <c r="P12" i="5" s="1"/>
  <c r="R12" i="5" s="1"/>
  <c r="Q11" i="5"/>
  <c r="O11" i="5"/>
  <c r="P11" i="5" s="1"/>
  <c r="R11" i="5" s="1"/>
  <c r="Q10" i="5"/>
  <c r="O10" i="5"/>
  <c r="P10" i="5" s="1"/>
  <c r="R10" i="5" s="1"/>
  <c r="R9" i="5"/>
  <c r="Q9" i="5"/>
  <c r="O9" i="5"/>
  <c r="P9" i="5" s="1"/>
  <c r="Q8" i="5"/>
  <c r="O8" i="5"/>
  <c r="P8" i="5" s="1"/>
  <c r="R8" i="5" s="1"/>
  <c r="R7" i="5"/>
  <c r="O7" i="5"/>
  <c r="P7" i="5" s="1"/>
  <c r="Q7" i="5" s="1"/>
  <c r="Q6" i="5"/>
  <c r="P6" i="5"/>
  <c r="R6" i="5" s="1"/>
  <c r="O6" i="5"/>
  <c r="O5" i="5"/>
  <c r="R5" i="5" s="1"/>
  <c r="O4" i="5"/>
  <c r="O3" i="5"/>
  <c r="M9" i="2"/>
  <c r="J9" i="2"/>
  <c r="H9" i="2"/>
  <c r="F9" i="2"/>
  <c r="E9" i="2"/>
  <c r="D9" i="2"/>
  <c r="K9" i="2" s="1"/>
  <c r="C9" i="2"/>
  <c r="B9" i="2"/>
  <c r="A9" i="2"/>
  <c r="M8" i="2"/>
  <c r="I8" i="2"/>
  <c r="G8" i="2"/>
  <c r="F8" i="2"/>
  <c r="D8" i="2"/>
  <c r="C8" i="2"/>
  <c r="K8" i="2" s="1"/>
  <c r="B8" i="2"/>
  <c r="A8" i="2"/>
  <c r="M7" i="2"/>
  <c r="H7" i="2"/>
  <c r="F7" i="2"/>
  <c r="E7" i="2"/>
  <c r="C7" i="2"/>
  <c r="B7" i="2"/>
  <c r="K7" i="2" s="1"/>
  <c r="A7" i="2"/>
  <c r="M6" i="2"/>
  <c r="J6" i="2"/>
  <c r="I6" i="2"/>
  <c r="H6" i="2"/>
  <c r="G6" i="2"/>
  <c r="E6" i="2"/>
  <c r="K6" i="2" s="1"/>
  <c r="D6" i="2"/>
  <c r="C6" i="2"/>
  <c r="A6" i="2"/>
  <c r="M5" i="2"/>
  <c r="I5" i="2"/>
  <c r="G5" i="2"/>
  <c r="F5" i="2"/>
  <c r="D5" i="2"/>
  <c r="C5" i="2"/>
  <c r="K5" i="2" s="1"/>
  <c r="B5" i="2"/>
  <c r="A5" i="2"/>
  <c r="M4" i="2"/>
  <c r="I4" i="2"/>
  <c r="H4" i="2"/>
  <c r="F4" i="2"/>
  <c r="E4" i="2"/>
  <c r="B4" i="2"/>
  <c r="K4" i="2" s="1"/>
  <c r="A4" i="2"/>
  <c r="M3" i="2"/>
  <c r="I3" i="2"/>
  <c r="H3" i="2"/>
  <c r="G3" i="2"/>
  <c r="F3" i="2"/>
  <c r="J3" i="2" s="1"/>
  <c r="E3" i="2"/>
  <c r="B3" i="2"/>
  <c r="A3" i="2"/>
  <c r="M2" i="2"/>
  <c r="I2" i="2"/>
  <c r="H2" i="2"/>
  <c r="G2" i="2"/>
  <c r="E2" i="2"/>
  <c r="D2" i="2"/>
  <c r="J2" i="2" s="1"/>
  <c r="C2" i="2"/>
  <c r="A2" i="2"/>
  <c r="I1" i="2"/>
  <c r="H1" i="2"/>
  <c r="G1" i="2"/>
  <c r="F1" i="2"/>
  <c r="E1" i="2"/>
  <c r="D1" i="2"/>
  <c r="C1" i="2"/>
  <c r="B1" i="2"/>
  <c r="V24" i="6" l="1"/>
  <c r="P11" i="7"/>
  <c r="Q11" i="7" s="1"/>
  <c r="R11" i="7"/>
  <c r="P13" i="7"/>
  <c r="R13" i="7"/>
  <c r="P15" i="7"/>
  <c r="R15" i="7"/>
  <c r="P17" i="7"/>
  <c r="R17" i="7"/>
  <c r="P19" i="7"/>
  <c r="R19" i="7" s="1"/>
  <c r="Q19" i="7"/>
  <c r="P23" i="7"/>
  <c r="Q23" i="7" s="1"/>
  <c r="R23" i="7"/>
  <c r="P9" i="8"/>
  <c r="R9" i="8"/>
  <c r="Q9" i="8"/>
  <c r="P13" i="8"/>
  <c r="R13" i="8"/>
  <c r="Q13" i="8"/>
  <c r="P17" i="8"/>
  <c r="R17" i="8" s="1"/>
  <c r="Q17" i="8"/>
  <c r="P5" i="5"/>
  <c r="P5" i="6"/>
  <c r="P25" i="6"/>
  <c r="R25" i="6" s="1"/>
  <c r="P3" i="7"/>
  <c r="P4" i="7"/>
  <c r="P5" i="7"/>
  <c r="Q8" i="7"/>
  <c r="P20" i="7"/>
  <c r="R20" i="7"/>
  <c r="Q20" i="7"/>
  <c r="P24" i="7"/>
  <c r="R24" i="7"/>
  <c r="Q24" i="7"/>
  <c r="P26" i="7"/>
  <c r="R26" i="7"/>
  <c r="Q26" i="7"/>
  <c r="P10" i="8"/>
  <c r="R10" i="8" s="1"/>
  <c r="Q10" i="8"/>
  <c r="P14" i="8"/>
  <c r="R14" i="8"/>
  <c r="Q14" i="8"/>
  <c r="P18" i="8"/>
  <c r="R18" i="8"/>
  <c r="Q18" i="8"/>
  <c r="P3" i="5"/>
  <c r="R3" i="5" s="1"/>
  <c r="P4" i="6"/>
  <c r="Q4" i="5"/>
  <c r="Q25" i="5"/>
  <c r="U25" i="5" s="1"/>
  <c r="Q3" i="6"/>
  <c r="Q4" i="6"/>
  <c r="Q5" i="6"/>
  <c r="Q25" i="6"/>
  <c r="U25" i="6" s="1"/>
  <c r="Q3" i="7"/>
  <c r="Q4" i="7"/>
  <c r="Q5" i="7"/>
  <c r="Q7" i="7"/>
  <c r="R8" i="7"/>
  <c r="P10" i="7"/>
  <c r="R10" i="7"/>
  <c r="P12" i="7"/>
  <c r="R12" i="7"/>
  <c r="P14" i="7"/>
  <c r="R14" i="7"/>
  <c r="P16" i="7"/>
  <c r="R16" i="7"/>
  <c r="P18" i="7"/>
  <c r="R18" i="7"/>
  <c r="P21" i="7"/>
  <c r="R21" i="7"/>
  <c r="Q21" i="7"/>
  <c r="P7" i="8"/>
  <c r="R7" i="8" s="1"/>
  <c r="Q7" i="8"/>
  <c r="P11" i="8"/>
  <c r="Q11" i="8" s="1"/>
  <c r="R11" i="8"/>
  <c r="P15" i="8"/>
  <c r="R15" i="8" s="1"/>
  <c r="Q15" i="8"/>
  <c r="P19" i="8"/>
  <c r="R19" i="8"/>
  <c r="Q19" i="8"/>
  <c r="P4" i="5"/>
  <c r="R4" i="5" s="1"/>
  <c r="P25" i="5"/>
  <c r="R25" i="5" s="1"/>
  <c r="V25" i="5" s="1"/>
  <c r="P3" i="6"/>
  <c r="Q3" i="5"/>
  <c r="Q5" i="5"/>
  <c r="R7" i="7"/>
  <c r="V24" i="7" s="1"/>
  <c r="Q10" i="7"/>
  <c r="Q12" i="7"/>
  <c r="Q14" i="7"/>
  <c r="Q16" i="7"/>
  <c r="U25" i="7" s="1"/>
  <c r="Q18" i="7"/>
  <c r="P22" i="7"/>
  <c r="R22" i="7"/>
  <c r="Q22" i="7"/>
  <c r="P8" i="8"/>
  <c r="R8" i="8" s="1"/>
  <c r="Q8" i="8"/>
  <c r="P12" i="8"/>
  <c r="R12" i="8"/>
  <c r="Q12" i="8"/>
  <c r="P16" i="8"/>
  <c r="R16" i="8" s="1"/>
  <c r="Q16" i="8"/>
  <c r="P20" i="8"/>
  <c r="R20" i="8"/>
  <c r="Q20" i="8"/>
  <c r="Q21" i="8"/>
  <c r="Q22" i="8"/>
  <c r="Q23" i="8"/>
  <c r="Q24" i="8"/>
  <c r="Q26" i="8"/>
  <c r="Q7" i="9"/>
  <c r="U24" i="9" s="1"/>
  <c r="Q8" i="9"/>
  <c r="U5" i="9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R22" i="9"/>
  <c r="P3" i="10"/>
  <c r="R3" i="10" s="1"/>
  <c r="P5" i="10"/>
  <c r="R5" i="10" s="1"/>
  <c r="P7" i="10"/>
  <c r="R7" i="10"/>
  <c r="P9" i="10"/>
  <c r="R9" i="10"/>
  <c r="P11" i="10"/>
  <c r="R11" i="10"/>
  <c r="P13" i="10"/>
  <c r="R13" i="10"/>
  <c r="P15" i="10"/>
  <c r="R15" i="10"/>
  <c r="P17" i="10"/>
  <c r="R17" i="10"/>
  <c r="P19" i="10"/>
  <c r="R19" i="10"/>
  <c r="P21" i="10"/>
  <c r="R21" i="10"/>
  <c r="P23" i="10"/>
  <c r="R23" i="10"/>
  <c r="R25" i="10"/>
  <c r="P25" i="10"/>
  <c r="Q25" i="10" s="1"/>
  <c r="R3" i="11"/>
  <c r="Q3" i="11"/>
  <c r="P3" i="11"/>
  <c r="R25" i="11"/>
  <c r="Q25" i="11"/>
  <c r="U25" i="11" s="1"/>
  <c r="P25" i="11"/>
  <c r="R3" i="12"/>
  <c r="P3" i="12"/>
  <c r="Q3" i="12" s="1"/>
  <c r="P25" i="7"/>
  <c r="Q25" i="7" s="1"/>
  <c r="P3" i="8"/>
  <c r="Q3" i="8" s="1"/>
  <c r="P4" i="8"/>
  <c r="P5" i="8"/>
  <c r="Q5" i="8" s="1"/>
  <c r="R21" i="8"/>
  <c r="R22" i="8"/>
  <c r="R23" i="8"/>
  <c r="R24" i="8"/>
  <c r="P25" i="8"/>
  <c r="R25" i="8" s="1"/>
  <c r="R26" i="8"/>
  <c r="P3" i="9"/>
  <c r="R3" i="9" s="1"/>
  <c r="P4" i="9"/>
  <c r="P5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Q24" i="9"/>
  <c r="P25" i="9"/>
  <c r="Q25" i="9" s="1"/>
  <c r="P26" i="9"/>
  <c r="Q26" i="9" s="1"/>
  <c r="R26" i="9"/>
  <c r="Q3" i="10"/>
  <c r="Q5" i="10"/>
  <c r="Q7" i="10"/>
  <c r="Q9" i="10"/>
  <c r="Q11" i="10"/>
  <c r="Q13" i="10"/>
  <c r="Q15" i="10"/>
  <c r="Q17" i="10"/>
  <c r="Q19" i="10"/>
  <c r="Q21" i="10"/>
  <c r="Q23" i="10"/>
  <c r="Q4" i="11"/>
  <c r="P4" i="11"/>
  <c r="R4" i="11" s="1"/>
  <c r="R4" i="12"/>
  <c r="Q4" i="12"/>
  <c r="P4" i="12"/>
  <c r="R4" i="10"/>
  <c r="P4" i="10"/>
  <c r="P8" i="10"/>
  <c r="R8" i="10"/>
  <c r="P10" i="10"/>
  <c r="R10" i="10"/>
  <c r="P12" i="10"/>
  <c r="R12" i="10"/>
  <c r="P14" i="10"/>
  <c r="R14" i="10"/>
  <c r="P16" i="10"/>
  <c r="R16" i="10"/>
  <c r="P18" i="10"/>
  <c r="R18" i="10"/>
  <c r="P20" i="10"/>
  <c r="R20" i="10"/>
  <c r="P22" i="10"/>
  <c r="R22" i="10"/>
  <c r="P24" i="10"/>
  <c r="R24" i="10" s="1"/>
  <c r="Q5" i="11"/>
  <c r="P5" i="11"/>
  <c r="R5" i="11" s="1"/>
  <c r="R5" i="12"/>
  <c r="Q5" i="12"/>
  <c r="P5" i="12"/>
  <c r="Q22" i="9"/>
  <c r="R23" i="9"/>
  <c r="Q4" i="10"/>
  <c r="Q8" i="10"/>
  <c r="Q10" i="10"/>
  <c r="Q12" i="10"/>
  <c r="Q14" i="10"/>
  <c r="Q16" i="10"/>
  <c r="Q18" i="10"/>
  <c r="Q20" i="10"/>
  <c r="Q22" i="10"/>
  <c r="Q24" i="10"/>
  <c r="R26" i="10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6" i="11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P25" i="12"/>
  <c r="R25" i="12" s="1"/>
  <c r="R26" i="12"/>
  <c r="Q25" i="12"/>
  <c r="U25" i="12" s="1"/>
  <c r="L9" i="2"/>
  <c r="K3" i="2"/>
  <c r="L3" i="2" s="1"/>
  <c r="J5" i="2"/>
  <c r="J8" i="2"/>
  <c r="K2" i="2"/>
  <c r="L2" i="2" s="1"/>
  <c r="J4" i="2"/>
  <c r="J7" i="2"/>
  <c r="V25" i="8" l="1"/>
  <c r="V24" i="8"/>
  <c r="V26" i="8" s="1"/>
  <c r="U6" i="8"/>
  <c r="U6" i="6"/>
  <c r="V25" i="6"/>
  <c r="U24" i="12"/>
  <c r="U26" i="12" s="1"/>
  <c r="U5" i="12"/>
  <c r="V5" i="9"/>
  <c r="W5" i="9" s="1"/>
  <c r="V24" i="9"/>
  <c r="U6" i="9"/>
  <c r="V6" i="9" s="1"/>
  <c r="V24" i="10"/>
  <c r="U6" i="10"/>
  <c r="V6" i="10" s="1"/>
  <c r="V24" i="5"/>
  <c r="V26" i="5" s="1"/>
  <c r="U6" i="5"/>
  <c r="V6" i="5" s="1"/>
  <c r="W6" i="5" s="1"/>
  <c r="U24" i="11"/>
  <c r="U26" i="11" s="1"/>
  <c r="U5" i="11"/>
  <c r="U6" i="7"/>
  <c r="U25" i="10"/>
  <c r="V24" i="11"/>
  <c r="U6" i="11"/>
  <c r="V6" i="11" s="1"/>
  <c r="V25" i="10"/>
  <c r="U25" i="8"/>
  <c r="V25" i="11"/>
  <c r="V25" i="9"/>
  <c r="U24" i="8"/>
  <c r="U5" i="8"/>
  <c r="V5" i="8" s="1"/>
  <c r="U25" i="9"/>
  <c r="U26" i="9" s="1"/>
  <c r="U5" i="5"/>
  <c r="U24" i="5"/>
  <c r="U26" i="5" s="1"/>
  <c r="V25" i="7"/>
  <c r="V26" i="7" s="1"/>
  <c r="V25" i="12"/>
  <c r="U24" i="10"/>
  <c r="U5" i="10"/>
  <c r="V24" i="12"/>
  <c r="V26" i="12" s="1"/>
  <c r="U6" i="12"/>
  <c r="V6" i="12" s="1"/>
  <c r="W6" i="12" s="1"/>
  <c r="U24" i="7"/>
  <c r="U26" i="7" s="1"/>
  <c r="U5" i="7"/>
  <c r="V5" i="7" s="1"/>
  <c r="W5" i="7" s="1"/>
  <c r="U24" i="6"/>
  <c r="U26" i="6" s="1"/>
  <c r="U5" i="6"/>
  <c r="V5" i="6" s="1"/>
  <c r="V26" i="6"/>
  <c r="L5" i="2"/>
  <c r="L6" i="2"/>
  <c r="L8" i="2"/>
  <c r="L4" i="2"/>
  <c r="L7" i="2"/>
  <c r="V6" i="6" l="1"/>
  <c r="W6" i="6" s="1"/>
  <c r="V5" i="10"/>
  <c r="W5" i="10" s="1"/>
  <c r="U26" i="8"/>
  <c r="V6" i="7"/>
  <c r="W6" i="7" s="1"/>
  <c r="V26" i="10"/>
  <c r="V5" i="12"/>
  <c r="W5" i="12" s="1"/>
  <c r="V6" i="8"/>
  <c r="W6" i="8" s="1"/>
  <c r="U26" i="10"/>
  <c r="V5" i="5"/>
  <c r="W5" i="5" s="1"/>
  <c r="W6" i="11"/>
  <c r="V5" i="11"/>
  <c r="W5" i="11" s="1"/>
  <c r="W6" i="9"/>
  <c r="W5" i="6"/>
  <c r="V26" i="11"/>
  <c r="V26" i="9"/>
  <c r="W6" i="10" l="1"/>
  <c r="W5" i="8"/>
</calcChain>
</file>

<file path=xl/sharedStrings.xml><?xml version="1.0" encoding="utf-8"?>
<sst xmlns="http://schemas.openxmlformats.org/spreadsheetml/2006/main" count="1147" uniqueCount="100">
  <si>
    <t>Uitslagen</t>
  </si>
  <si>
    <t>Totaal</t>
  </si>
  <si>
    <t>Gem</t>
  </si>
  <si>
    <t>Rang</t>
  </si>
  <si>
    <t>xxx</t>
  </si>
  <si>
    <t>Team</t>
  </si>
  <si>
    <t>Paar_1</t>
  </si>
  <si>
    <t>ToosSpi - JanFran</t>
  </si>
  <si>
    <t>Paar_2</t>
  </si>
  <si>
    <t>YvonnevG - RiannevD</t>
  </si>
  <si>
    <t>Spel</t>
  </si>
  <si>
    <t>Contract</t>
  </si>
  <si>
    <t>Resultaat</t>
  </si>
  <si>
    <t>Door</t>
  </si>
  <si>
    <t>Score</t>
  </si>
  <si>
    <t>Imps_butler</t>
  </si>
  <si>
    <t>saldo</t>
  </si>
  <si>
    <t>imps</t>
  </si>
  <si>
    <t>imps wij</t>
  </si>
  <si>
    <t>imps zij</t>
  </si>
  <si>
    <t>4S</t>
  </si>
  <si>
    <t>-5 IMP</t>
  </si>
  <si>
    <t>-7 IMP</t>
  </si>
  <si>
    <t>Wedstrijd 1</t>
  </si>
  <si>
    <t>Imps</t>
  </si>
  <si>
    <t>VPs</t>
  </si>
  <si>
    <t>3SA</t>
  </si>
  <si>
    <t>=</t>
  </si>
  <si>
    <t>0 IMP</t>
  </si>
  <si>
    <t>-10 IMP</t>
  </si>
  <si>
    <t>2S</t>
  </si>
  <si>
    <t>Wij</t>
  </si>
  <si>
    <t>Klavertje 4</t>
  </si>
  <si>
    <t>3D</t>
  </si>
  <si>
    <t>-6 IMP</t>
  </si>
  <si>
    <t>4H</t>
  </si>
  <si>
    <t>+4 IMP</t>
  </si>
  <si>
    <t>Zij</t>
  </si>
  <si>
    <t>BC70copier</t>
  </si>
  <si>
    <t>+2 IMP</t>
  </si>
  <si>
    <t>+8 IMP</t>
  </si>
  <si>
    <t>2H</t>
  </si>
  <si>
    <t>-1 IMP</t>
  </si>
  <si>
    <t>3C</t>
  </si>
  <si>
    <t>3H</t>
  </si>
  <si>
    <t>-3 IMP</t>
  </si>
  <si>
    <t>-4 IMP</t>
  </si>
  <si>
    <t>-2 IMP</t>
  </si>
  <si>
    <t>+1 IMP</t>
  </si>
  <si>
    <t>-11 IMP</t>
  </si>
  <si>
    <t>5C</t>
  </si>
  <si>
    <t>-8 IMP</t>
  </si>
  <si>
    <t>5SA</t>
  </si>
  <si>
    <t>3S</t>
  </si>
  <si>
    <t>5SX</t>
  </si>
  <si>
    <t>+9 IMP</t>
  </si>
  <si>
    <t>6S</t>
  </si>
  <si>
    <t>+7 IMP</t>
  </si>
  <si>
    <t>2SA</t>
  </si>
  <si>
    <t>5S</t>
  </si>
  <si>
    <t>4HX</t>
  </si>
  <si>
    <t>wij</t>
  </si>
  <si>
    <t>zij</t>
  </si>
  <si>
    <t>1SA</t>
  </si>
  <si>
    <t>Eerste helft</t>
  </si>
  <si>
    <t>Tweede helft</t>
  </si>
  <si>
    <t>HenkvBr - FreekvE</t>
  </si>
  <si>
    <t>RuudWie - JanJas</t>
  </si>
  <si>
    <t>+3 IMP</t>
  </si>
  <si>
    <t>BridgePEELers</t>
  </si>
  <si>
    <t>Dommelclubke</t>
  </si>
  <si>
    <t>+6 IMP</t>
  </si>
  <si>
    <t>-12 IMP</t>
  </si>
  <si>
    <t>2SX</t>
  </si>
  <si>
    <t>+11 IMP</t>
  </si>
  <si>
    <t>pas</t>
  </si>
  <si>
    <t>+5 IMP</t>
  </si>
  <si>
    <t>BrigitC - ArnoudB</t>
  </si>
  <si>
    <t>RobOb - JacqBel</t>
  </si>
  <si>
    <t>+10 IMP</t>
  </si>
  <si>
    <t>-9 IMP</t>
  </si>
  <si>
    <t>HarrieBs - JanvK</t>
  </si>
  <si>
    <t>YvonP - CarryvdB</t>
  </si>
  <si>
    <t>BC CS Nuenen</t>
  </si>
  <si>
    <t>Sans Chagrin</t>
  </si>
  <si>
    <t>2D</t>
  </si>
  <si>
    <t>4D</t>
  </si>
  <si>
    <t>5CX</t>
  </si>
  <si>
    <t>HelmaWie - HarrieMt</t>
  </si>
  <si>
    <t>HansBe44 - AdvAch</t>
  </si>
  <si>
    <t>ABC Tobbers</t>
  </si>
  <si>
    <t>Dommelbridge1</t>
  </si>
  <si>
    <t>6DX</t>
  </si>
  <si>
    <t>+12 IMP</t>
  </si>
  <si>
    <t>JackSc - JohnWer</t>
  </si>
  <si>
    <t>PaulMeij - JacquPal</t>
  </si>
  <si>
    <t>Dinykapi - ElsbethE</t>
  </si>
  <si>
    <t>RobE - MarionVm</t>
  </si>
  <si>
    <t>MartienV - Toon</t>
  </si>
  <si>
    <t>AdSta - 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</si>
</sst>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/>
    <xf numFmtId="0" fontId="0" fillId="10" borderId="0" xfId="0" applyFill="1"/>
    <xf numFmtId="0" fontId="0" fillId="7" borderId="0" xfId="0" applyFill="1"/>
  </cellXfs>
  <cellStyles count="1">
    <cellStyle name="Standaard" xfId="0" builtinId="0"/>
  </cellStyles>
  <dxfs count="2">
    <dxf>
      <fill>
        <patternFill>
          <bgColor rgb="FF64CE70"/>
        </patternFill>
      </fill>
    </dxf>
    <dxf>
      <fill>
        <patternFill>
          <bgColor rgb="FFD3D8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/Documenten/StepViertallen/Excel/DistrictOnlineVier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Wijzingen"/>
      <sheetName val="Kruistabel"/>
      <sheetName val="TeamUitslagen"/>
      <sheetName val="Schema"/>
      <sheetName val="Team_template"/>
      <sheetName val="Import_Opstelling"/>
      <sheetName val="Teams"/>
      <sheetName val="WebInfo"/>
      <sheetName val="VPSchaal"/>
      <sheetName val="Imptabel"/>
      <sheetName val="Wedstrijd_1_Teamnr_1"/>
      <sheetName val="Wedstrijd_1_Teamnr_2"/>
      <sheetName val="Wedstrijd_1_Teamnr_3"/>
      <sheetName val="Wedstrijd_1_Teamnr_4"/>
      <sheetName val="Wedstrijd_1_Teamnr_5"/>
      <sheetName val="Wedstrijd_1_Teamnr_6"/>
      <sheetName val="Wedstrijd_1_Teamnr_7"/>
      <sheetName val="Wedstrijd_1_Teamnr_8"/>
      <sheetName val="Wedstrijd_2_Teamnr_1"/>
      <sheetName val="Wedstrijd_2_Teamnr_2"/>
      <sheetName val="Wedstrijd_2_Teamnr_3"/>
      <sheetName val="Wedstrijd_2_Teamnr_4"/>
      <sheetName val="Wedstrijd_2_Teamnr_5"/>
      <sheetName val="Wedstrijd_2_Teamnr_6"/>
      <sheetName val="Wedstrijd_2_Teamnr_7"/>
      <sheetName val="Wedstrijd_2_Teamnr_8"/>
      <sheetName val="Wedstrijd_3_Teamnr_1"/>
      <sheetName val="Wedstrijd_3_Teamnr_2"/>
      <sheetName val="Wedstrijd_3_Teamnr_3"/>
      <sheetName val="Wedstrijd_3_Teamnr_4"/>
      <sheetName val="Wedstrijd_3_Teamnr_5"/>
      <sheetName val="Wedstrijd_3_Teamnr_6"/>
      <sheetName val="Wedstrijd_3_Teamnr_7"/>
      <sheetName val="Wedstrijd_3_Teamnr_8"/>
      <sheetName val="Wedstrijd_4_Teamnr_1"/>
      <sheetName val="Wedstrijd_4_Teamnr_2"/>
      <sheetName val="Wedstrijd_4_Teamnr_3"/>
      <sheetName val="Wedstrijd_4_Teamnr_4"/>
      <sheetName val="Wedstrijd_4_Teamnr_5"/>
      <sheetName val="Wedstrijd_4_Teamnr_6"/>
      <sheetName val="Wedstrijd_4_Teamnr_7"/>
      <sheetName val="Wedstrijd_4_Teamnr_8"/>
      <sheetName val="Wedstrijd_5_Teamnr_1"/>
      <sheetName val="Wedstrijd_5_Teamnr_2"/>
      <sheetName val="Wedstrijd_5_Teamnr_3"/>
      <sheetName val="Wedstrijd_5_Teamnr_4"/>
      <sheetName val="Wedstrijd_5_Teamnr_5"/>
      <sheetName val="Wedstrijd_5_Teamnr_6"/>
      <sheetName val="Wedstrijd_5_Teamnr_7"/>
      <sheetName val="Wedstrijd_5_Teamnr_8"/>
      <sheetName val="Wedstrijd_6_Teamnr_1"/>
      <sheetName val="Wedstrijd_6_Teamnr_2"/>
      <sheetName val="Wedstrijd_6_Teamnr_3"/>
      <sheetName val="Wedstrijd_6_Teamnr_4"/>
      <sheetName val="Wedstrijd_6_Teamnr_5"/>
      <sheetName val="Wedstrijd_6_Teamnr_6"/>
      <sheetName val="Wedstrijd_6_Teamnr_7"/>
      <sheetName val="Wedstrijd_6_Teamnr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Klavertje 4</v>
          </cell>
        </row>
        <row r="3">
          <cell r="B3" t="str">
            <v>BridgePEELers</v>
          </cell>
        </row>
        <row r="4">
          <cell r="B4" t="str">
            <v>BC70copier</v>
          </cell>
        </row>
        <row r="5">
          <cell r="B5" t="str">
            <v>BC CS Nuenen</v>
          </cell>
        </row>
        <row r="6">
          <cell r="B6" t="str">
            <v>ABC Tobbers</v>
          </cell>
        </row>
        <row r="7">
          <cell r="B7" t="str">
            <v>Sans Chagrin</v>
          </cell>
        </row>
        <row r="8">
          <cell r="B8" t="str">
            <v>Dommelclubke</v>
          </cell>
        </row>
        <row r="9">
          <cell r="B9" t="str">
            <v>Dommelbridge1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A3E2F-0F59-4467-B40C-DAEEC9417908}">
  <dimension ref="A1:J81"/>
  <sheetViews>
    <sheetView workbookViewId="0"/>
  </sheetViews>
  <sheetFormatPr defaultRowHeight="15" x14ac:dyDescent="0.25"/>
  <sheetData>
    <row r="1" spans="1:10" x14ac:dyDescent="0.25">
      <c r="A1">
        <v>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 s="14">
        <v>10</v>
      </c>
    </row>
    <row r="2" spans="1:10" x14ac:dyDescent="0.25">
      <c r="A2">
        <v>1</v>
      </c>
      <c r="B2">
        <v>10.36</v>
      </c>
      <c r="C2">
        <v>10.5</v>
      </c>
      <c r="D2">
        <v>10.47</v>
      </c>
      <c r="E2">
        <v>10.44</v>
      </c>
      <c r="F2">
        <v>10.41</v>
      </c>
      <c r="G2">
        <v>10.39</v>
      </c>
      <c r="H2">
        <v>10.33</v>
      </c>
      <c r="I2">
        <v>10.31</v>
      </c>
      <c r="J2" s="14">
        <v>10.25</v>
      </c>
    </row>
    <row r="3" spans="1:10" x14ac:dyDescent="0.25">
      <c r="A3">
        <v>2</v>
      </c>
      <c r="B3">
        <v>10.71</v>
      </c>
      <c r="C3">
        <v>10.99</v>
      </c>
      <c r="D3">
        <v>10.92</v>
      </c>
      <c r="E3">
        <v>10.86</v>
      </c>
      <c r="F3">
        <v>10.81</v>
      </c>
      <c r="G3">
        <v>10.77</v>
      </c>
      <c r="H3">
        <v>10.66</v>
      </c>
      <c r="I3">
        <v>10.61</v>
      </c>
      <c r="J3" s="14">
        <v>10.5</v>
      </c>
    </row>
    <row r="4" spans="1:10" x14ac:dyDescent="0.25">
      <c r="A4">
        <v>3</v>
      </c>
      <c r="B4">
        <v>11.05</v>
      </c>
      <c r="C4">
        <v>11.46</v>
      </c>
      <c r="D4">
        <v>11.35</v>
      </c>
      <c r="E4">
        <v>11.27</v>
      </c>
      <c r="F4">
        <v>11.2</v>
      </c>
      <c r="G4">
        <v>11.14</v>
      </c>
      <c r="H4">
        <v>10.97</v>
      </c>
      <c r="I4">
        <v>10.91</v>
      </c>
      <c r="J4" s="14">
        <v>10.75</v>
      </c>
    </row>
    <row r="5" spans="1:10" x14ac:dyDescent="0.25">
      <c r="A5">
        <v>4</v>
      </c>
      <c r="B5">
        <v>11.38</v>
      </c>
      <c r="C5">
        <v>11.9</v>
      </c>
      <c r="D5">
        <v>11.77</v>
      </c>
      <c r="E5">
        <v>11.67</v>
      </c>
      <c r="F5">
        <v>11.58</v>
      </c>
      <c r="G5">
        <v>11.5</v>
      </c>
      <c r="H5">
        <v>11.28</v>
      </c>
      <c r="I5">
        <v>11.2</v>
      </c>
      <c r="J5" s="14">
        <v>10.99</v>
      </c>
    </row>
    <row r="6" spans="1:10" x14ac:dyDescent="0.25">
      <c r="A6">
        <v>5</v>
      </c>
      <c r="B6">
        <v>11.7</v>
      </c>
      <c r="C6">
        <v>12.33</v>
      </c>
      <c r="D6">
        <v>12.18</v>
      </c>
      <c r="E6">
        <v>12.05</v>
      </c>
      <c r="F6">
        <v>11.94</v>
      </c>
      <c r="G6">
        <v>11.85</v>
      </c>
      <c r="H6">
        <v>11.58</v>
      </c>
      <c r="I6">
        <v>11.48</v>
      </c>
      <c r="J6" s="14">
        <v>11.23</v>
      </c>
    </row>
    <row r="7" spans="1:10" x14ac:dyDescent="0.25">
      <c r="A7">
        <v>6</v>
      </c>
      <c r="B7">
        <v>12.01</v>
      </c>
      <c r="C7">
        <v>12.75</v>
      </c>
      <c r="D7">
        <v>12.57</v>
      </c>
      <c r="E7">
        <v>12.42</v>
      </c>
      <c r="F7">
        <v>12.29</v>
      </c>
      <c r="G7">
        <v>12.18</v>
      </c>
      <c r="H7">
        <v>11.87</v>
      </c>
      <c r="I7">
        <v>11.76</v>
      </c>
      <c r="J7" s="14">
        <v>11.46</v>
      </c>
    </row>
    <row r="8" spans="1:10" x14ac:dyDescent="0.25">
      <c r="A8">
        <v>7</v>
      </c>
      <c r="B8">
        <v>12.31</v>
      </c>
      <c r="C8">
        <v>13.15</v>
      </c>
      <c r="D8">
        <v>12.94</v>
      </c>
      <c r="E8">
        <v>12.77</v>
      </c>
      <c r="F8">
        <v>12.63</v>
      </c>
      <c r="G8">
        <v>12.51</v>
      </c>
      <c r="H8">
        <v>12.16</v>
      </c>
      <c r="I8">
        <v>12.03</v>
      </c>
      <c r="J8" s="14">
        <v>11.68</v>
      </c>
    </row>
    <row r="9" spans="1:10" x14ac:dyDescent="0.25">
      <c r="A9">
        <v>8</v>
      </c>
      <c r="B9">
        <v>12.61</v>
      </c>
      <c r="C9">
        <v>13.53</v>
      </c>
      <c r="D9">
        <v>13.31</v>
      </c>
      <c r="E9">
        <v>13.12</v>
      </c>
      <c r="F9">
        <v>12.96</v>
      </c>
      <c r="G9">
        <v>12.83</v>
      </c>
      <c r="H9">
        <v>12.44</v>
      </c>
      <c r="I9">
        <v>12.29</v>
      </c>
      <c r="J9" s="14">
        <v>11.9</v>
      </c>
    </row>
    <row r="10" spans="1:10" x14ac:dyDescent="0.25">
      <c r="A10">
        <v>9</v>
      </c>
      <c r="B10">
        <v>12.9</v>
      </c>
      <c r="C10">
        <v>13.9</v>
      </c>
      <c r="D10">
        <v>13.65</v>
      </c>
      <c r="E10">
        <v>13.45</v>
      </c>
      <c r="F10">
        <v>13.28</v>
      </c>
      <c r="G10">
        <v>13.14</v>
      </c>
      <c r="H10">
        <v>12.71</v>
      </c>
      <c r="I10">
        <v>12.55</v>
      </c>
      <c r="J10" s="14">
        <v>12.12</v>
      </c>
    </row>
    <row r="11" spans="1:10" x14ac:dyDescent="0.25">
      <c r="A11">
        <v>10</v>
      </c>
      <c r="B11">
        <v>13.18</v>
      </c>
      <c r="C11">
        <v>14.25</v>
      </c>
      <c r="D11">
        <v>13.99</v>
      </c>
      <c r="E11">
        <v>13.78</v>
      </c>
      <c r="F11">
        <v>13.59</v>
      </c>
      <c r="G11">
        <v>13.43</v>
      </c>
      <c r="H11">
        <v>12.97</v>
      </c>
      <c r="I11">
        <v>12.8</v>
      </c>
      <c r="J11" s="14">
        <v>12.33</v>
      </c>
    </row>
    <row r="12" spans="1:10" x14ac:dyDescent="0.25">
      <c r="A12">
        <v>11</v>
      </c>
      <c r="B12">
        <v>13.45</v>
      </c>
      <c r="C12">
        <v>14.59</v>
      </c>
      <c r="D12">
        <v>14.32</v>
      </c>
      <c r="E12">
        <v>14.09</v>
      </c>
      <c r="F12">
        <v>13.89</v>
      </c>
      <c r="G12">
        <v>13.72</v>
      </c>
      <c r="H12">
        <v>13.23</v>
      </c>
      <c r="I12">
        <v>13.04</v>
      </c>
      <c r="J12" s="14">
        <v>12.54</v>
      </c>
    </row>
    <row r="13" spans="1:10" x14ac:dyDescent="0.25">
      <c r="A13">
        <v>12</v>
      </c>
      <c r="B13">
        <v>13.71</v>
      </c>
      <c r="C13">
        <v>14.92</v>
      </c>
      <c r="D13">
        <v>14.63</v>
      </c>
      <c r="E13">
        <v>14.39</v>
      </c>
      <c r="F13">
        <v>14.18</v>
      </c>
      <c r="G13">
        <v>14</v>
      </c>
      <c r="H13">
        <v>13.48</v>
      </c>
      <c r="I13">
        <v>13.28</v>
      </c>
      <c r="J13" s="14">
        <v>12.75</v>
      </c>
    </row>
    <row r="14" spans="1:10" x14ac:dyDescent="0.25">
      <c r="A14">
        <v>13</v>
      </c>
      <c r="B14">
        <v>13.97</v>
      </c>
      <c r="C14">
        <v>15.24</v>
      </c>
      <c r="D14">
        <v>14.93</v>
      </c>
      <c r="E14">
        <v>14.68</v>
      </c>
      <c r="F14">
        <v>14.46</v>
      </c>
      <c r="G14">
        <v>14.28</v>
      </c>
      <c r="H14">
        <v>13.72</v>
      </c>
      <c r="I14">
        <v>13.52</v>
      </c>
      <c r="J14" s="14">
        <v>12.95</v>
      </c>
    </row>
    <row r="15" spans="1:10" x14ac:dyDescent="0.25">
      <c r="A15">
        <v>14</v>
      </c>
      <c r="B15">
        <v>14.22</v>
      </c>
      <c r="C15">
        <v>15.54</v>
      </c>
      <c r="D15">
        <v>15.22</v>
      </c>
      <c r="E15">
        <v>14.96</v>
      </c>
      <c r="F15">
        <v>14.74</v>
      </c>
      <c r="G15">
        <v>14.54</v>
      </c>
      <c r="H15">
        <v>13.96</v>
      </c>
      <c r="I15">
        <v>13.75</v>
      </c>
      <c r="J15" s="14">
        <v>13.15</v>
      </c>
    </row>
    <row r="16" spans="1:10" x14ac:dyDescent="0.25">
      <c r="A16">
        <v>15</v>
      </c>
      <c r="B16">
        <v>14.46</v>
      </c>
      <c r="C16">
        <v>15.83</v>
      </c>
      <c r="D16">
        <v>15.5</v>
      </c>
      <c r="E16">
        <v>15.23</v>
      </c>
      <c r="F16">
        <v>15</v>
      </c>
      <c r="G16">
        <v>14.8</v>
      </c>
      <c r="H16">
        <v>14.19</v>
      </c>
      <c r="I16">
        <v>13.97</v>
      </c>
      <c r="J16" s="14">
        <v>13.34</v>
      </c>
    </row>
    <row r="17" spans="1:10" x14ac:dyDescent="0.25">
      <c r="A17">
        <v>16</v>
      </c>
      <c r="B17">
        <v>14.7</v>
      </c>
      <c r="C17">
        <v>16.11</v>
      </c>
      <c r="D17">
        <v>15.78</v>
      </c>
      <c r="E17">
        <v>15.5</v>
      </c>
      <c r="F17">
        <v>15.26</v>
      </c>
      <c r="G17">
        <v>15.05</v>
      </c>
      <c r="H17">
        <v>14.42</v>
      </c>
      <c r="I17">
        <v>14.18</v>
      </c>
      <c r="J17" s="14">
        <v>13.53</v>
      </c>
    </row>
    <row r="18" spans="1:10" x14ac:dyDescent="0.25">
      <c r="A18">
        <v>17</v>
      </c>
      <c r="B18">
        <v>14.93</v>
      </c>
      <c r="C18">
        <v>16.38</v>
      </c>
      <c r="D18">
        <v>16.04</v>
      </c>
      <c r="E18">
        <v>15.75</v>
      </c>
      <c r="F18">
        <v>15.5</v>
      </c>
      <c r="G18">
        <v>15.29</v>
      </c>
      <c r="H18">
        <v>14.64</v>
      </c>
      <c r="I18">
        <v>14.39</v>
      </c>
      <c r="J18" s="14">
        <v>13.72</v>
      </c>
    </row>
    <row r="19" spans="1:10" x14ac:dyDescent="0.25">
      <c r="A19">
        <v>18</v>
      </c>
      <c r="B19">
        <v>15.15</v>
      </c>
      <c r="C19">
        <v>16.64</v>
      </c>
      <c r="D19">
        <v>16.29</v>
      </c>
      <c r="E19">
        <v>16</v>
      </c>
      <c r="F19">
        <v>15.74</v>
      </c>
      <c r="G19">
        <v>15.52</v>
      </c>
      <c r="H19">
        <v>14.85</v>
      </c>
      <c r="I19">
        <v>14.6</v>
      </c>
      <c r="J19" s="14">
        <v>13.9</v>
      </c>
    </row>
    <row r="20" spans="1:10" x14ac:dyDescent="0.25">
      <c r="A20">
        <v>19</v>
      </c>
      <c r="B20">
        <v>15.37</v>
      </c>
      <c r="C20">
        <v>16.89</v>
      </c>
      <c r="D20">
        <v>16.53</v>
      </c>
      <c r="E20">
        <v>16.23</v>
      </c>
      <c r="F20">
        <v>15.97</v>
      </c>
      <c r="G20">
        <v>15.75</v>
      </c>
      <c r="H20">
        <v>15.06</v>
      </c>
      <c r="I20">
        <v>14.8</v>
      </c>
      <c r="J20" s="14">
        <v>14.08</v>
      </c>
    </row>
    <row r="21" spans="1:10" x14ac:dyDescent="0.25">
      <c r="A21">
        <v>20</v>
      </c>
      <c r="B21">
        <v>15.58</v>
      </c>
      <c r="C21">
        <v>17.12</v>
      </c>
      <c r="D21">
        <v>16.77</v>
      </c>
      <c r="E21">
        <v>16.46</v>
      </c>
      <c r="F21">
        <v>16.2</v>
      </c>
      <c r="G21">
        <v>15.97</v>
      </c>
      <c r="H21">
        <v>15.26</v>
      </c>
      <c r="I21">
        <v>15</v>
      </c>
      <c r="J21" s="14">
        <v>14.26</v>
      </c>
    </row>
    <row r="22" spans="1:10" x14ac:dyDescent="0.25">
      <c r="A22">
        <v>21</v>
      </c>
      <c r="B22">
        <v>15.79</v>
      </c>
      <c r="C22">
        <v>17.350000000000001</v>
      </c>
      <c r="D22">
        <v>16.989999999999998</v>
      </c>
      <c r="E22">
        <v>16.68</v>
      </c>
      <c r="F22">
        <v>16.420000000000002</v>
      </c>
      <c r="G22">
        <v>16.18</v>
      </c>
      <c r="H22">
        <v>15.46</v>
      </c>
      <c r="I22">
        <v>15.19</v>
      </c>
      <c r="J22" s="14">
        <v>14.43</v>
      </c>
    </row>
    <row r="23" spans="1:10" x14ac:dyDescent="0.25">
      <c r="A23">
        <v>22</v>
      </c>
      <c r="B23">
        <v>15.99</v>
      </c>
      <c r="C23">
        <v>17.579999999999998</v>
      </c>
      <c r="D23">
        <v>17.21</v>
      </c>
      <c r="E23">
        <v>16.899999999999999</v>
      </c>
      <c r="F23">
        <v>16.63</v>
      </c>
      <c r="G23">
        <v>16.39</v>
      </c>
      <c r="H23">
        <v>15.66</v>
      </c>
      <c r="I23">
        <v>15.38</v>
      </c>
      <c r="J23" s="14">
        <v>14.6</v>
      </c>
    </row>
    <row r="24" spans="1:10" x14ac:dyDescent="0.25">
      <c r="A24">
        <v>23</v>
      </c>
      <c r="B24">
        <v>16.18</v>
      </c>
      <c r="C24">
        <v>17.79</v>
      </c>
      <c r="D24">
        <v>17.420000000000002</v>
      </c>
      <c r="E24">
        <v>17.11</v>
      </c>
      <c r="F24">
        <v>16.829999999999998</v>
      </c>
      <c r="G24">
        <v>16.59</v>
      </c>
      <c r="H24">
        <v>15.85</v>
      </c>
      <c r="I24">
        <v>15.56</v>
      </c>
      <c r="J24" s="14">
        <v>14.76</v>
      </c>
    </row>
    <row r="25" spans="1:10" x14ac:dyDescent="0.25">
      <c r="A25">
        <v>24</v>
      </c>
      <c r="B25">
        <v>16.37</v>
      </c>
      <c r="C25">
        <v>17.989999999999998</v>
      </c>
      <c r="D25">
        <v>17.62</v>
      </c>
      <c r="E25">
        <v>17.309999999999999</v>
      </c>
      <c r="F25">
        <v>17.03</v>
      </c>
      <c r="G25">
        <v>16.78</v>
      </c>
      <c r="H25">
        <v>16.03</v>
      </c>
      <c r="I25">
        <v>15.74</v>
      </c>
      <c r="J25" s="14">
        <v>14.92</v>
      </c>
    </row>
    <row r="26" spans="1:10" x14ac:dyDescent="0.25">
      <c r="A26">
        <v>25</v>
      </c>
      <c r="B26">
        <v>16.55</v>
      </c>
      <c r="C26">
        <v>18.190000000000001</v>
      </c>
      <c r="D26">
        <v>17.82</v>
      </c>
      <c r="E26">
        <v>17.5</v>
      </c>
      <c r="F26">
        <v>17.22</v>
      </c>
      <c r="G26">
        <v>16.97</v>
      </c>
      <c r="H26">
        <v>16.21</v>
      </c>
      <c r="I26">
        <v>15.92</v>
      </c>
      <c r="J26" s="14">
        <v>15.08</v>
      </c>
    </row>
    <row r="27" spans="1:10" x14ac:dyDescent="0.25">
      <c r="A27">
        <v>26</v>
      </c>
      <c r="B27">
        <v>16.73</v>
      </c>
      <c r="C27">
        <v>18.38</v>
      </c>
      <c r="D27">
        <v>18.010000000000002</v>
      </c>
      <c r="E27">
        <v>17.690000000000001</v>
      </c>
      <c r="F27">
        <v>17.41</v>
      </c>
      <c r="G27">
        <v>17.16</v>
      </c>
      <c r="H27">
        <v>16.38</v>
      </c>
      <c r="I27">
        <v>16.09</v>
      </c>
      <c r="J27" s="14">
        <v>15.24</v>
      </c>
    </row>
    <row r="28" spans="1:10" x14ac:dyDescent="0.25">
      <c r="A28">
        <v>27</v>
      </c>
      <c r="B28">
        <v>16.91</v>
      </c>
      <c r="C28">
        <v>18.559999999999999</v>
      </c>
      <c r="D28">
        <v>18.190000000000001</v>
      </c>
      <c r="E28">
        <v>17.87</v>
      </c>
      <c r="F28">
        <v>17.59</v>
      </c>
      <c r="G28">
        <v>17.34</v>
      </c>
      <c r="H28">
        <v>16.55</v>
      </c>
      <c r="I28">
        <v>16.260000000000002</v>
      </c>
      <c r="J28" s="14">
        <v>15.39</v>
      </c>
    </row>
    <row r="29" spans="1:10" x14ac:dyDescent="0.25">
      <c r="A29">
        <v>28</v>
      </c>
      <c r="B29">
        <v>17.079999999999998</v>
      </c>
      <c r="C29">
        <v>18.73</v>
      </c>
      <c r="D29">
        <v>18.36</v>
      </c>
      <c r="E29">
        <v>18.04</v>
      </c>
      <c r="F29">
        <v>17.760000000000002</v>
      </c>
      <c r="G29">
        <v>17.510000000000002</v>
      </c>
      <c r="H29">
        <v>16.72</v>
      </c>
      <c r="I29">
        <v>16.420000000000002</v>
      </c>
      <c r="J29" s="14">
        <v>15.54</v>
      </c>
    </row>
    <row r="30" spans="1:10" x14ac:dyDescent="0.25">
      <c r="A30">
        <v>29</v>
      </c>
      <c r="B30">
        <v>17.239999999999998</v>
      </c>
      <c r="C30">
        <v>18.899999999999999</v>
      </c>
      <c r="D30">
        <v>18.53</v>
      </c>
      <c r="E30">
        <v>18.21</v>
      </c>
      <c r="F30">
        <v>17.93</v>
      </c>
      <c r="G30">
        <v>17.68</v>
      </c>
      <c r="H30">
        <v>16.88</v>
      </c>
      <c r="I30">
        <v>16.579999999999998</v>
      </c>
      <c r="J30" s="14">
        <v>15.69</v>
      </c>
    </row>
    <row r="31" spans="1:10" x14ac:dyDescent="0.25">
      <c r="A31">
        <v>30</v>
      </c>
      <c r="B31">
        <v>17.399999999999999</v>
      </c>
      <c r="C31">
        <v>19.059999999999999</v>
      </c>
      <c r="D31">
        <v>18.690000000000001</v>
      </c>
      <c r="E31">
        <v>18.37</v>
      </c>
      <c r="F31">
        <v>18.09</v>
      </c>
      <c r="G31">
        <v>17.84</v>
      </c>
      <c r="H31">
        <v>17.04</v>
      </c>
      <c r="I31">
        <v>16.73</v>
      </c>
      <c r="J31" s="14">
        <v>15.83</v>
      </c>
    </row>
    <row r="32" spans="1:10" x14ac:dyDescent="0.25">
      <c r="A32">
        <v>31</v>
      </c>
      <c r="B32">
        <v>17.559999999999999</v>
      </c>
      <c r="C32">
        <v>19.22</v>
      </c>
      <c r="D32">
        <v>18.850000000000001</v>
      </c>
      <c r="E32">
        <v>18.53</v>
      </c>
      <c r="F32">
        <v>18.25</v>
      </c>
      <c r="G32">
        <v>18</v>
      </c>
      <c r="H32">
        <v>17.190000000000001</v>
      </c>
      <c r="I32">
        <v>16.88</v>
      </c>
      <c r="J32" s="14">
        <v>15.97</v>
      </c>
    </row>
    <row r="33" spans="1:10" x14ac:dyDescent="0.25">
      <c r="A33">
        <v>32</v>
      </c>
      <c r="B33">
        <v>17.71</v>
      </c>
      <c r="C33">
        <v>19.37</v>
      </c>
      <c r="D33">
        <v>19</v>
      </c>
      <c r="E33">
        <v>18.68</v>
      </c>
      <c r="F33">
        <v>18.399999999999999</v>
      </c>
      <c r="G33">
        <v>18.149999999999999</v>
      </c>
      <c r="H33">
        <v>17.34</v>
      </c>
      <c r="I33">
        <v>17.03</v>
      </c>
      <c r="J33" s="14">
        <v>16.11</v>
      </c>
    </row>
    <row r="34" spans="1:10" x14ac:dyDescent="0.25">
      <c r="A34">
        <v>33</v>
      </c>
      <c r="B34">
        <v>17.86</v>
      </c>
      <c r="C34">
        <v>19.510000000000002</v>
      </c>
      <c r="D34">
        <v>19.149999999999999</v>
      </c>
      <c r="E34">
        <v>18.829999999999998</v>
      </c>
      <c r="F34">
        <v>18.55</v>
      </c>
      <c r="G34">
        <v>18.3</v>
      </c>
      <c r="H34">
        <v>17.489999999999998</v>
      </c>
      <c r="I34">
        <v>17.170000000000002</v>
      </c>
      <c r="J34" s="14">
        <v>16.25</v>
      </c>
    </row>
    <row r="35" spans="1:10" x14ac:dyDescent="0.25">
      <c r="A35">
        <v>34</v>
      </c>
      <c r="B35">
        <v>18</v>
      </c>
      <c r="C35">
        <v>19.649999999999999</v>
      </c>
      <c r="D35">
        <v>19.29</v>
      </c>
      <c r="E35">
        <v>18.97</v>
      </c>
      <c r="F35">
        <v>18.690000000000001</v>
      </c>
      <c r="G35">
        <v>18.440000000000001</v>
      </c>
      <c r="H35">
        <v>17.63</v>
      </c>
      <c r="I35">
        <v>17.309999999999999</v>
      </c>
      <c r="J35" s="14">
        <v>16.38</v>
      </c>
    </row>
    <row r="36" spans="1:10" x14ac:dyDescent="0.25">
      <c r="A36">
        <v>35</v>
      </c>
      <c r="B36">
        <v>18.14</v>
      </c>
      <c r="C36">
        <v>19.78</v>
      </c>
      <c r="D36">
        <v>19.43</v>
      </c>
      <c r="E36">
        <v>19.11</v>
      </c>
      <c r="F36">
        <v>18.829999999999998</v>
      </c>
      <c r="G36">
        <v>18.579999999999998</v>
      </c>
      <c r="H36">
        <v>17.77</v>
      </c>
      <c r="I36">
        <v>17.45</v>
      </c>
      <c r="J36" s="14">
        <v>16.510000000000002</v>
      </c>
    </row>
    <row r="37" spans="1:10" x14ac:dyDescent="0.25">
      <c r="A37">
        <v>36</v>
      </c>
      <c r="B37">
        <v>18.28</v>
      </c>
      <c r="C37">
        <v>19.91</v>
      </c>
      <c r="D37">
        <v>19.559999999999999</v>
      </c>
      <c r="E37">
        <v>19.239999999999998</v>
      </c>
      <c r="F37">
        <v>18.97</v>
      </c>
      <c r="G37">
        <v>18.71</v>
      </c>
      <c r="H37">
        <v>17.91</v>
      </c>
      <c r="I37">
        <v>17.59</v>
      </c>
      <c r="J37" s="14">
        <v>16.64</v>
      </c>
    </row>
    <row r="38" spans="1:10" x14ac:dyDescent="0.25">
      <c r="A38">
        <v>37</v>
      </c>
      <c r="B38">
        <v>18.41</v>
      </c>
      <c r="C38">
        <v>20</v>
      </c>
      <c r="D38">
        <v>19.68</v>
      </c>
      <c r="E38">
        <v>19.37</v>
      </c>
      <c r="F38">
        <v>19.100000000000001</v>
      </c>
      <c r="G38">
        <v>18.84</v>
      </c>
      <c r="H38">
        <v>18.04</v>
      </c>
      <c r="I38">
        <v>17.72</v>
      </c>
      <c r="J38" s="14">
        <v>16.77</v>
      </c>
    </row>
    <row r="39" spans="1:10" x14ac:dyDescent="0.25">
      <c r="A39">
        <v>38</v>
      </c>
      <c r="B39">
        <v>18.54</v>
      </c>
      <c r="C39">
        <v>20</v>
      </c>
      <c r="D39">
        <v>19.8</v>
      </c>
      <c r="E39">
        <v>19.5</v>
      </c>
      <c r="F39">
        <v>19.22</v>
      </c>
      <c r="G39">
        <v>18.97</v>
      </c>
      <c r="H39">
        <v>18.170000000000002</v>
      </c>
      <c r="I39">
        <v>17.850000000000001</v>
      </c>
      <c r="J39" s="14">
        <v>16.89</v>
      </c>
    </row>
    <row r="40" spans="1:10" x14ac:dyDescent="0.25">
      <c r="A40">
        <v>39</v>
      </c>
      <c r="B40">
        <v>18.66</v>
      </c>
      <c r="C40">
        <v>20</v>
      </c>
      <c r="D40">
        <v>19.920000000000002</v>
      </c>
      <c r="E40">
        <v>19.62</v>
      </c>
      <c r="F40">
        <v>19.34</v>
      </c>
      <c r="G40">
        <v>19.100000000000001</v>
      </c>
      <c r="H40">
        <v>18.29</v>
      </c>
      <c r="I40">
        <v>17.97</v>
      </c>
      <c r="J40" s="14">
        <v>17.010000000000002</v>
      </c>
    </row>
    <row r="41" spans="1:10" x14ac:dyDescent="0.25">
      <c r="A41">
        <v>40</v>
      </c>
      <c r="B41">
        <v>18.78</v>
      </c>
      <c r="C41">
        <v>20</v>
      </c>
      <c r="D41">
        <v>20</v>
      </c>
      <c r="E41">
        <v>19.739999999999998</v>
      </c>
      <c r="F41">
        <v>19.46</v>
      </c>
      <c r="G41">
        <v>19.22</v>
      </c>
      <c r="H41">
        <v>18.41</v>
      </c>
      <c r="I41">
        <v>18.09</v>
      </c>
      <c r="J41" s="14">
        <v>17.13</v>
      </c>
    </row>
    <row r="42" spans="1:10" x14ac:dyDescent="0.25">
      <c r="A42">
        <v>41</v>
      </c>
      <c r="B42">
        <v>18.899999999999999</v>
      </c>
      <c r="C42">
        <v>20</v>
      </c>
      <c r="D42">
        <v>20</v>
      </c>
      <c r="E42">
        <v>19.850000000000001</v>
      </c>
      <c r="F42">
        <v>19.579999999999998</v>
      </c>
      <c r="G42">
        <v>19.329999999999998</v>
      </c>
      <c r="H42">
        <v>18.53</v>
      </c>
      <c r="I42">
        <v>18.21</v>
      </c>
      <c r="J42" s="14">
        <v>17.25</v>
      </c>
    </row>
    <row r="43" spans="1:10" x14ac:dyDescent="0.25">
      <c r="A43">
        <v>42</v>
      </c>
      <c r="B43">
        <v>19.02</v>
      </c>
      <c r="C43">
        <v>20</v>
      </c>
      <c r="D43">
        <v>20</v>
      </c>
      <c r="E43">
        <v>19.95</v>
      </c>
      <c r="F43">
        <v>19.690000000000001</v>
      </c>
      <c r="G43">
        <v>19.440000000000001</v>
      </c>
      <c r="H43">
        <v>18.649999999999999</v>
      </c>
      <c r="I43">
        <v>18.329999999999998</v>
      </c>
      <c r="J43" s="14">
        <v>17.36</v>
      </c>
    </row>
    <row r="44" spans="1:10" x14ac:dyDescent="0.25">
      <c r="A44">
        <v>43</v>
      </c>
      <c r="B44">
        <v>19.13</v>
      </c>
      <c r="C44">
        <v>20</v>
      </c>
      <c r="D44">
        <v>20</v>
      </c>
      <c r="E44">
        <v>20</v>
      </c>
      <c r="F44">
        <v>19.8</v>
      </c>
      <c r="G44">
        <v>19.55</v>
      </c>
      <c r="H44">
        <v>18.760000000000002</v>
      </c>
      <c r="I44">
        <v>18.440000000000001</v>
      </c>
      <c r="J44" s="14">
        <v>17.47</v>
      </c>
    </row>
    <row r="45" spans="1:10" x14ac:dyDescent="0.25">
      <c r="A45">
        <v>44</v>
      </c>
      <c r="B45">
        <v>19.239999999999998</v>
      </c>
      <c r="C45">
        <v>20</v>
      </c>
      <c r="D45">
        <v>20</v>
      </c>
      <c r="E45">
        <v>20</v>
      </c>
      <c r="F45">
        <v>19.899999999999999</v>
      </c>
      <c r="G45">
        <v>19.66</v>
      </c>
      <c r="H45">
        <v>18.87</v>
      </c>
      <c r="I45">
        <v>18.55</v>
      </c>
      <c r="J45" s="14">
        <v>17.579999999999998</v>
      </c>
    </row>
    <row r="46" spans="1:10" x14ac:dyDescent="0.25">
      <c r="A46">
        <v>45</v>
      </c>
      <c r="B46">
        <v>19.34</v>
      </c>
      <c r="C46">
        <v>20</v>
      </c>
      <c r="D46">
        <v>20</v>
      </c>
      <c r="E46">
        <v>20</v>
      </c>
      <c r="F46">
        <v>20</v>
      </c>
      <c r="G46">
        <v>19.760000000000002</v>
      </c>
      <c r="H46">
        <v>18.98</v>
      </c>
      <c r="I46">
        <v>18.66</v>
      </c>
      <c r="J46" s="14">
        <v>17.690000000000001</v>
      </c>
    </row>
    <row r="47" spans="1:10" x14ac:dyDescent="0.25">
      <c r="A47">
        <v>46</v>
      </c>
      <c r="B47">
        <v>19.440000000000001</v>
      </c>
      <c r="C47">
        <v>20</v>
      </c>
      <c r="D47">
        <v>20</v>
      </c>
      <c r="E47">
        <v>20</v>
      </c>
      <c r="F47">
        <v>20</v>
      </c>
      <c r="G47">
        <v>19.86</v>
      </c>
      <c r="H47">
        <v>19.079999999999998</v>
      </c>
      <c r="I47">
        <v>18.77</v>
      </c>
      <c r="J47" s="14">
        <v>17.79</v>
      </c>
    </row>
    <row r="48" spans="1:10" x14ac:dyDescent="0.25">
      <c r="A48">
        <v>47</v>
      </c>
      <c r="B48">
        <v>19.54</v>
      </c>
      <c r="C48">
        <v>20</v>
      </c>
      <c r="D48">
        <v>20</v>
      </c>
      <c r="E48">
        <v>20</v>
      </c>
      <c r="F48">
        <v>20</v>
      </c>
      <c r="G48">
        <v>19.96</v>
      </c>
      <c r="H48">
        <v>19.18</v>
      </c>
      <c r="I48">
        <v>18.87</v>
      </c>
      <c r="J48" s="14">
        <v>17.89</v>
      </c>
    </row>
    <row r="49" spans="1:10" x14ac:dyDescent="0.25">
      <c r="A49">
        <v>48</v>
      </c>
      <c r="B49">
        <v>19.64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19.28</v>
      </c>
      <c r="I49">
        <v>18.97</v>
      </c>
      <c r="J49" s="14">
        <v>17.989999999999998</v>
      </c>
    </row>
    <row r="50" spans="1:10" x14ac:dyDescent="0.25">
      <c r="A50">
        <v>49</v>
      </c>
      <c r="B50">
        <v>19.739999999999998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19.38</v>
      </c>
      <c r="I50">
        <v>19.07</v>
      </c>
      <c r="J50" s="14">
        <v>18.09</v>
      </c>
    </row>
    <row r="51" spans="1:10" x14ac:dyDescent="0.25">
      <c r="A51">
        <v>50</v>
      </c>
      <c r="B51">
        <v>19.829999999999998</v>
      </c>
      <c r="C51">
        <v>20</v>
      </c>
      <c r="D51">
        <v>20</v>
      </c>
      <c r="E51">
        <v>20</v>
      </c>
      <c r="F51">
        <v>20</v>
      </c>
      <c r="G51">
        <v>20</v>
      </c>
      <c r="H51">
        <v>19.47</v>
      </c>
      <c r="I51">
        <v>19.16</v>
      </c>
      <c r="J51" s="14">
        <v>18.190000000000001</v>
      </c>
    </row>
    <row r="52" spans="1:10" x14ac:dyDescent="0.25">
      <c r="A52">
        <v>51</v>
      </c>
      <c r="B52">
        <v>19.920000000000002</v>
      </c>
      <c r="C52">
        <v>20</v>
      </c>
      <c r="D52">
        <v>20</v>
      </c>
      <c r="E52">
        <v>20</v>
      </c>
      <c r="F52">
        <v>20</v>
      </c>
      <c r="G52">
        <v>20</v>
      </c>
      <c r="H52">
        <v>19.559999999999999</v>
      </c>
      <c r="I52">
        <v>19.25</v>
      </c>
      <c r="J52" s="14">
        <v>18.29</v>
      </c>
    </row>
    <row r="53" spans="1:10" x14ac:dyDescent="0.25">
      <c r="A53">
        <v>52</v>
      </c>
      <c r="B53">
        <v>20</v>
      </c>
      <c r="C53">
        <v>20</v>
      </c>
      <c r="D53">
        <v>20</v>
      </c>
      <c r="E53">
        <v>20</v>
      </c>
      <c r="F53">
        <v>20</v>
      </c>
      <c r="G53">
        <v>20</v>
      </c>
      <c r="H53">
        <v>19.649999999999999</v>
      </c>
      <c r="I53">
        <v>19.34</v>
      </c>
      <c r="J53" s="14">
        <v>18.38</v>
      </c>
    </row>
    <row r="54" spans="1:10" x14ac:dyDescent="0.25">
      <c r="A54">
        <v>53</v>
      </c>
      <c r="B54">
        <v>20</v>
      </c>
      <c r="C54">
        <v>20</v>
      </c>
      <c r="D54">
        <v>20</v>
      </c>
      <c r="E54">
        <v>20</v>
      </c>
      <c r="F54">
        <v>20</v>
      </c>
      <c r="G54">
        <v>20</v>
      </c>
      <c r="H54">
        <v>19.739999999999998</v>
      </c>
      <c r="I54">
        <v>19.43</v>
      </c>
      <c r="J54" s="14">
        <v>18.47</v>
      </c>
    </row>
    <row r="55" spans="1:10" x14ac:dyDescent="0.25">
      <c r="A55">
        <v>54</v>
      </c>
      <c r="B55">
        <v>20</v>
      </c>
      <c r="C55">
        <v>20</v>
      </c>
      <c r="D55">
        <v>20</v>
      </c>
      <c r="E55">
        <v>20</v>
      </c>
      <c r="F55">
        <v>20</v>
      </c>
      <c r="G55">
        <v>20</v>
      </c>
      <c r="H55">
        <v>19.829999999999998</v>
      </c>
      <c r="I55">
        <v>19.52</v>
      </c>
      <c r="J55" s="14">
        <v>18.559999999999999</v>
      </c>
    </row>
    <row r="56" spans="1:10" x14ac:dyDescent="0.25">
      <c r="A56">
        <v>55</v>
      </c>
      <c r="B56">
        <v>20</v>
      </c>
      <c r="C56">
        <v>20</v>
      </c>
      <c r="D56">
        <v>20</v>
      </c>
      <c r="E56">
        <v>20</v>
      </c>
      <c r="F56">
        <v>20</v>
      </c>
      <c r="G56">
        <v>20</v>
      </c>
      <c r="H56">
        <v>19.91</v>
      </c>
      <c r="I56">
        <v>19.61</v>
      </c>
      <c r="J56" s="14">
        <v>18.649999999999999</v>
      </c>
    </row>
    <row r="57" spans="1:10" x14ac:dyDescent="0.25">
      <c r="A57">
        <v>56</v>
      </c>
      <c r="B57">
        <v>20</v>
      </c>
      <c r="C57">
        <v>20</v>
      </c>
      <c r="D57">
        <v>20</v>
      </c>
      <c r="E57">
        <v>20</v>
      </c>
      <c r="F57">
        <v>20</v>
      </c>
      <c r="G57">
        <v>20</v>
      </c>
      <c r="H57">
        <v>19.989999999999998</v>
      </c>
      <c r="I57">
        <v>19.690000000000001</v>
      </c>
      <c r="J57" s="14">
        <v>18.739999999999998</v>
      </c>
    </row>
    <row r="58" spans="1:10" x14ac:dyDescent="0.25">
      <c r="A58">
        <v>57</v>
      </c>
      <c r="B58">
        <v>20</v>
      </c>
      <c r="C58">
        <v>20</v>
      </c>
      <c r="D58">
        <v>20</v>
      </c>
      <c r="E58">
        <v>20</v>
      </c>
      <c r="F58">
        <v>20</v>
      </c>
      <c r="G58">
        <v>20</v>
      </c>
      <c r="H58">
        <v>20</v>
      </c>
      <c r="I58">
        <v>19.77</v>
      </c>
      <c r="J58" s="14">
        <v>18.82</v>
      </c>
    </row>
    <row r="59" spans="1:10" x14ac:dyDescent="0.25">
      <c r="A59">
        <v>58</v>
      </c>
      <c r="B59">
        <v>20</v>
      </c>
      <c r="C59">
        <v>20</v>
      </c>
      <c r="D59">
        <v>20</v>
      </c>
      <c r="E59">
        <v>20</v>
      </c>
      <c r="F59">
        <v>20</v>
      </c>
      <c r="G59">
        <v>20</v>
      </c>
      <c r="H59">
        <v>20</v>
      </c>
      <c r="I59">
        <v>19.850000000000001</v>
      </c>
      <c r="J59" s="14">
        <v>18.899999999999999</v>
      </c>
    </row>
    <row r="60" spans="1:10" x14ac:dyDescent="0.25">
      <c r="A60">
        <v>59</v>
      </c>
      <c r="B60">
        <v>20</v>
      </c>
      <c r="C60">
        <v>20</v>
      </c>
      <c r="D60">
        <v>20</v>
      </c>
      <c r="E60">
        <v>20</v>
      </c>
      <c r="F60">
        <v>20</v>
      </c>
      <c r="G60">
        <v>20</v>
      </c>
      <c r="H60">
        <v>20</v>
      </c>
      <c r="I60">
        <v>19.93</v>
      </c>
      <c r="J60" s="14">
        <v>18.98</v>
      </c>
    </row>
    <row r="61" spans="1:10" x14ac:dyDescent="0.25">
      <c r="A61">
        <v>60</v>
      </c>
      <c r="B61">
        <v>20</v>
      </c>
      <c r="C61">
        <v>20</v>
      </c>
      <c r="D61">
        <v>20</v>
      </c>
      <c r="E61">
        <v>20</v>
      </c>
      <c r="F61">
        <v>20</v>
      </c>
      <c r="G61">
        <v>20</v>
      </c>
      <c r="H61">
        <v>20</v>
      </c>
      <c r="I61">
        <v>20</v>
      </c>
      <c r="J61" s="14">
        <v>19.059999999999999</v>
      </c>
    </row>
    <row r="62" spans="1:10" x14ac:dyDescent="0.25">
      <c r="A62">
        <v>61</v>
      </c>
      <c r="B62">
        <v>20</v>
      </c>
      <c r="C62">
        <v>20</v>
      </c>
      <c r="D62">
        <v>20</v>
      </c>
      <c r="E62">
        <v>20</v>
      </c>
      <c r="F62">
        <v>20</v>
      </c>
      <c r="G62">
        <v>20</v>
      </c>
      <c r="H62">
        <v>20</v>
      </c>
      <c r="I62">
        <v>20</v>
      </c>
      <c r="J62" s="14">
        <v>19.14</v>
      </c>
    </row>
    <row r="63" spans="1:10" x14ac:dyDescent="0.25">
      <c r="A63">
        <v>62</v>
      </c>
      <c r="B63">
        <v>20</v>
      </c>
      <c r="C63">
        <v>20</v>
      </c>
      <c r="D63">
        <v>20</v>
      </c>
      <c r="E63">
        <v>20</v>
      </c>
      <c r="F63">
        <v>20</v>
      </c>
      <c r="G63">
        <v>20</v>
      </c>
      <c r="H63">
        <v>20</v>
      </c>
      <c r="I63">
        <v>20</v>
      </c>
      <c r="J63" s="14">
        <v>19.22</v>
      </c>
    </row>
    <row r="64" spans="1:10" x14ac:dyDescent="0.25">
      <c r="A64">
        <v>63</v>
      </c>
      <c r="B64">
        <v>20</v>
      </c>
      <c r="C64">
        <v>20</v>
      </c>
      <c r="D64">
        <v>20</v>
      </c>
      <c r="E64">
        <v>20</v>
      </c>
      <c r="F64">
        <v>20</v>
      </c>
      <c r="G64">
        <v>20</v>
      </c>
      <c r="H64">
        <v>20</v>
      </c>
      <c r="I64">
        <v>20</v>
      </c>
      <c r="J64" s="14">
        <v>19.3</v>
      </c>
    </row>
    <row r="65" spans="1:10" x14ac:dyDescent="0.25">
      <c r="A65">
        <v>64</v>
      </c>
      <c r="B65">
        <v>20</v>
      </c>
      <c r="C65">
        <v>20</v>
      </c>
      <c r="D65">
        <v>20</v>
      </c>
      <c r="E65">
        <v>20</v>
      </c>
      <c r="F65">
        <v>20</v>
      </c>
      <c r="G65">
        <v>20</v>
      </c>
      <c r="H65">
        <v>20</v>
      </c>
      <c r="I65">
        <v>20</v>
      </c>
      <c r="J65" s="14">
        <v>19.37</v>
      </c>
    </row>
    <row r="66" spans="1:10" x14ac:dyDescent="0.25">
      <c r="A66">
        <v>65</v>
      </c>
      <c r="B66">
        <v>20</v>
      </c>
      <c r="C66">
        <v>20</v>
      </c>
      <c r="D66">
        <v>20</v>
      </c>
      <c r="E66">
        <v>20</v>
      </c>
      <c r="F66">
        <v>20</v>
      </c>
      <c r="G66">
        <v>20</v>
      </c>
      <c r="H66">
        <v>20</v>
      </c>
      <c r="I66">
        <v>20</v>
      </c>
      <c r="J66" s="14">
        <v>19.440000000000001</v>
      </c>
    </row>
    <row r="67" spans="1:10" x14ac:dyDescent="0.25">
      <c r="A67">
        <v>66</v>
      </c>
      <c r="B67">
        <v>20</v>
      </c>
      <c r="C67">
        <v>20</v>
      </c>
      <c r="D67">
        <v>20</v>
      </c>
      <c r="E67">
        <v>20</v>
      </c>
      <c r="F67">
        <v>20</v>
      </c>
      <c r="G67">
        <v>20</v>
      </c>
      <c r="H67">
        <v>20</v>
      </c>
      <c r="I67">
        <v>20</v>
      </c>
      <c r="J67" s="14">
        <v>19.510000000000002</v>
      </c>
    </row>
    <row r="68" spans="1:10" x14ac:dyDescent="0.25">
      <c r="A68">
        <v>67</v>
      </c>
      <c r="B68">
        <v>20</v>
      </c>
      <c r="C68">
        <v>20</v>
      </c>
      <c r="D68">
        <v>20</v>
      </c>
      <c r="E68">
        <v>20</v>
      </c>
      <c r="F68">
        <v>20</v>
      </c>
      <c r="G68">
        <v>20</v>
      </c>
      <c r="H68">
        <v>20</v>
      </c>
      <c r="I68">
        <v>20</v>
      </c>
      <c r="J68" s="14">
        <v>19.579999999999998</v>
      </c>
    </row>
    <row r="69" spans="1:10" x14ac:dyDescent="0.25">
      <c r="A69">
        <v>68</v>
      </c>
      <c r="B69">
        <v>20</v>
      </c>
      <c r="C69">
        <v>20</v>
      </c>
      <c r="D69">
        <v>20</v>
      </c>
      <c r="E69">
        <v>20</v>
      </c>
      <c r="F69">
        <v>20</v>
      </c>
      <c r="G69">
        <v>20</v>
      </c>
      <c r="H69">
        <v>20</v>
      </c>
      <c r="I69">
        <v>20</v>
      </c>
      <c r="J69" s="14">
        <v>19.649999999999999</v>
      </c>
    </row>
    <row r="70" spans="1:10" x14ac:dyDescent="0.25">
      <c r="A70">
        <v>69</v>
      </c>
      <c r="B70">
        <v>20</v>
      </c>
      <c r="C70">
        <v>20</v>
      </c>
      <c r="D70">
        <v>20</v>
      </c>
      <c r="E70">
        <v>20</v>
      </c>
      <c r="F70">
        <v>20</v>
      </c>
      <c r="G70">
        <v>20</v>
      </c>
      <c r="H70">
        <v>20</v>
      </c>
      <c r="I70">
        <v>20</v>
      </c>
      <c r="J70" s="14">
        <v>19.72</v>
      </c>
    </row>
    <row r="71" spans="1:10" x14ac:dyDescent="0.25">
      <c r="A71">
        <v>70</v>
      </c>
      <c r="B71">
        <v>20</v>
      </c>
      <c r="C71">
        <v>20</v>
      </c>
      <c r="D71">
        <v>20</v>
      </c>
      <c r="E71">
        <v>20</v>
      </c>
      <c r="F71">
        <v>20</v>
      </c>
      <c r="G71">
        <v>20</v>
      </c>
      <c r="H71">
        <v>20</v>
      </c>
      <c r="I71">
        <v>20</v>
      </c>
      <c r="J71" s="14">
        <v>19.79</v>
      </c>
    </row>
    <row r="72" spans="1:10" x14ac:dyDescent="0.25">
      <c r="A72">
        <v>71</v>
      </c>
      <c r="B72">
        <v>20</v>
      </c>
      <c r="C72">
        <v>20</v>
      </c>
      <c r="D72">
        <v>20</v>
      </c>
      <c r="E72">
        <v>20</v>
      </c>
      <c r="F72">
        <v>20</v>
      </c>
      <c r="G72">
        <v>20</v>
      </c>
      <c r="H72">
        <v>20</v>
      </c>
      <c r="I72">
        <v>20</v>
      </c>
      <c r="J72" s="14">
        <v>19.850000000000001</v>
      </c>
    </row>
    <row r="73" spans="1:10" x14ac:dyDescent="0.25">
      <c r="A73">
        <v>72</v>
      </c>
      <c r="B73">
        <v>20</v>
      </c>
      <c r="C73">
        <v>20</v>
      </c>
      <c r="D73">
        <v>20</v>
      </c>
      <c r="E73">
        <v>20</v>
      </c>
      <c r="F73">
        <v>20</v>
      </c>
      <c r="G73">
        <v>20</v>
      </c>
      <c r="H73">
        <v>20</v>
      </c>
      <c r="I73">
        <v>20</v>
      </c>
      <c r="J73" s="14">
        <v>19.91</v>
      </c>
    </row>
    <row r="74" spans="1:10" x14ac:dyDescent="0.25">
      <c r="A74">
        <v>73</v>
      </c>
      <c r="B74">
        <v>20</v>
      </c>
      <c r="C74">
        <v>20</v>
      </c>
      <c r="D74">
        <v>20</v>
      </c>
      <c r="E74">
        <v>20</v>
      </c>
      <c r="F74">
        <v>20</v>
      </c>
      <c r="G74">
        <v>20</v>
      </c>
      <c r="H74">
        <v>20</v>
      </c>
      <c r="I74">
        <v>20</v>
      </c>
      <c r="J74" s="14">
        <v>19.97</v>
      </c>
    </row>
    <row r="75" spans="1:10" x14ac:dyDescent="0.25">
      <c r="A75">
        <v>74</v>
      </c>
      <c r="B75">
        <v>20</v>
      </c>
      <c r="C75">
        <v>20</v>
      </c>
      <c r="D75">
        <v>20</v>
      </c>
      <c r="E75">
        <v>20</v>
      </c>
      <c r="F75">
        <v>20</v>
      </c>
      <c r="G75">
        <v>20</v>
      </c>
      <c r="H75">
        <v>20</v>
      </c>
      <c r="I75">
        <v>20</v>
      </c>
      <c r="J75" s="14">
        <v>20</v>
      </c>
    </row>
    <row r="76" spans="1:10" x14ac:dyDescent="0.25">
      <c r="A76">
        <v>75</v>
      </c>
      <c r="B76">
        <v>20</v>
      </c>
      <c r="C76">
        <v>20</v>
      </c>
      <c r="D76">
        <v>20</v>
      </c>
      <c r="E76">
        <v>20</v>
      </c>
      <c r="F76">
        <v>20</v>
      </c>
      <c r="G76">
        <v>20</v>
      </c>
      <c r="H76">
        <v>20</v>
      </c>
      <c r="I76">
        <v>20</v>
      </c>
      <c r="J76">
        <v>20</v>
      </c>
    </row>
    <row r="77" spans="1:10" x14ac:dyDescent="0.25">
      <c r="A77">
        <v>76</v>
      </c>
      <c r="B77">
        <v>20</v>
      </c>
      <c r="C77">
        <v>20</v>
      </c>
      <c r="D77">
        <v>20</v>
      </c>
      <c r="E77">
        <v>20</v>
      </c>
      <c r="F77">
        <v>20</v>
      </c>
      <c r="G77">
        <v>20</v>
      </c>
      <c r="H77">
        <v>20</v>
      </c>
      <c r="I77">
        <v>20</v>
      </c>
      <c r="J77">
        <v>20</v>
      </c>
    </row>
    <row r="78" spans="1:10" x14ac:dyDescent="0.25">
      <c r="A78">
        <v>77</v>
      </c>
      <c r="B78">
        <v>20</v>
      </c>
      <c r="C78">
        <v>20</v>
      </c>
      <c r="D78">
        <v>20</v>
      </c>
      <c r="E78">
        <v>20</v>
      </c>
      <c r="F78">
        <v>20</v>
      </c>
      <c r="G78">
        <v>20</v>
      </c>
      <c r="H78">
        <v>20</v>
      </c>
      <c r="I78">
        <v>20</v>
      </c>
      <c r="J78">
        <v>20</v>
      </c>
    </row>
    <row r="79" spans="1:10" x14ac:dyDescent="0.25">
      <c r="A79">
        <v>78</v>
      </c>
      <c r="B79">
        <v>20</v>
      </c>
      <c r="C79">
        <v>20</v>
      </c>
      <c r="D79">
        <v>20</v>
      </c>
      <c r="E79">
        <v>20</v>
      </c>
      <c r="F79">
        <v>20</v>
      </c>
      <c r="G79">
        <v>20</v>
      </c>
      <c r="H79">
        <v>20</v>
      </c>
      <c r="I79">
        <v>20</v>
      </c>
      <c r="J79">
        <v>20</v>
      </c>
    </row>
    <row r="80" spans="1:10" x14ac:dyDescent="0.25">
      <c r="A80">
        <v>79</v>
      </c>
      <c r="B80">
        <v>20</v>
      </c>
      <c r="C80">
        <v>20</v>
      </c>
      <c r="D80">
        <v>20</v>
      </c>
      <c r="E80">
        <v>20</v>
      </c>
      <c r="F80">
        <v>20</v>
      </c>
      <c r="G80">
        <v>20</v>
      </c>
      <c r="H80">
        <v>20</v>
      </c>
      <c r="I80">
        <v>20</v>
      </c>
      <c r="J80">
        <v>20</v>
      </c>
    </row>
    <row r="81" spans="1:10" x14ac:dyDescent="0.25">
      <c r="A81">
        <v>80</v>
      </c>
      <c r="B81">
        <v>20</v>
      </c>
      <c r="C81">
        <v>20</v>
      </c>
      <c r="D81">
        <v>20</v>
      </c>
      <c r="E81">
        <v>20</v>
      </c>
      <c r="F81">
        <v>20</v>
      </c>
      <c r="G81">
        <v>20</v>
      </c>
      <c r="H81">
        <v>20</v>
      </c>
      <c r="I81">
        <v>20</v>
      </c>
      <c r="J81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C00B-56AC-4768-A12F-ABE93507F4B2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96</v>
      </c>
      <c r="K1" s="15" t="s">
        <v>8</v>
      </c>
      <c r="L1" s="16" t="s">
        <v>97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27</v>
      </c>
      <c r="D3" s="18"/>
      <c r="E3" s="18">
        <v>-420</v>
      </c>
      <c r="F3" s="18" t="s">
        <v>46</v>
      </c>
      <c r="G3" s="18"/>
      <c r="H3" s="18">
        <v>1</v>
      </c>
      <c r="I3" s="18" t="s">
        <v>20</v>
      </c>
      <c r="J3" s="18" t="s">
        <v>27</v>
      </c>
      <c r="K3" s="18"/>
      <c r="L3" s="18">
        <v>420</v>
      </c>
      <c r="M3" s="18" t="s">
        <v>36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>
        <v>1</v>
      </c>
      <c r="D4" s="18"/>
      <c r="E4" s="18">
        <v>-430</v>
      </c>
      <c r="F4" s="18" t="s">
        <v>42</v>
      </c>
      <c r="G4" s="18"/>
      <c r="H4" s="18">
        <v>2</v>
      </c>
      <c r="I4" s="18" t="s">
        <v>26</v>
      </c>
      <c r="J4" s="18" t="s">
        <v>27</v>
      </c>
      <c r="K4" s="18"/>
      <c r="L4" s="18">
        <v>400</v>
      </c>
      <c r="M4" s="18" t="s">
        <v>28</v>
      </c>
      <c r="N4" s="18"/>
      <c r="O4" s="18">
        <f t="shared" si="0"/>
        <v>-30</v>
      </c>
      <c r="P4" s="18">
        <f t="shared" si="1"/>
        <v>-1</v>
      </c>
      <c r="Q4" s="18" t="str">
        <f t="shared" si="2"/>
        <v/>
      </c>
      <c r="R4" s="18">
        <f t="shared" si="3"/>
        <v>1</v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100</v>
      </c>
      <c r="F5" s="18" t="s">
        <v>28</v>
      </c>
      <c r="G5" s="18"/>
      <c r="H5" s="18">
        <v>3</v>
      </c>
      <c r="I5" s="18" t="s">
        <v>20</v>
      </c>
      <c r="J5" s="18">
        <v>-2</v>
      </c>
      <c r="K5" s="18"/>
      <c r="L5" s="18">
        <v>-200</v>
      </c>
      <c r="M5" s="18" t="s">
        <v>45</v>
      </c>
      <c r="N5" s="18"/>
      <c r="O5" s="18">
        <f t="shared" si="0"/>
        <v>-100</v>
      </c>
      <c r="P5" s="18">
        <f t="shared" si="1"/>
        <v>-3</v>
      </c>
      <c r="Q5" s="18" t="str">
        <f t="shared" si="2"/>
        <v/>
      </c>
      <c r="R5" s="18">
        <f t="shared" si="3"/>
        <v>3</v>
      </c>
      <c r="S5" s="24" t="s">
        <v>31</v>
      </c>
      <c r="T5" s="6" t="s">
        <v>70</v>
      </c>
      <c r="U5" s="6">
        <f>SUM(Q3:Q26)</f>
        <v>47</v>
      </c>
      <c r="V5" s="6">
        <f>U5 - U6</f>
        <v>11</v>
      </c>
      <c r="W5" s="7">
        <f>IF(V5&gt;0,VLOOKUP(V5,VPSchaal,10),20-VLOOKUP(V6,VPSchaal,10))</f>
        <v>12.54</v>
      </c>
    </row>
    <row r="6" spans="1:23" x14ac:dyDescent="0.25">
      <c r="A6" s="18">
        <v>4</v>
      </c>
      <c r="B6" s="18" t="s">
        <v>44</v>
      </c>
      <c r="C6" s="18" t="s">
        <v>27</v>
      </c>
      <c r="D6" s="18"/>
      <c r="E6" s="18">
        <v>140</v>
      </c>
      <c r="F6" s="18" t="s">
        <v>68</v>
      </c>
      <c r="G6" s="18"/>
      <c r="H6" s="18">
        <v>4</v>
      </c>
      <c r="I6" s="18" t="s">
        <v>44</v>
      </c>
      <c r="J6" s="18" t="s">
        <v>27</v>
      </c>
      <c r="K6" s="18"/>
      <c r="L6" s="18">
        <v>-140</v>
      </c>
      <c r="M6" s="18" t="s">
        <v>45</v>
      </c>
      <c r="N6" s="18"/>
      <c r="O6" s="18">
        <f t="shared" si="0"/>
        <v>0</v>
      </c>
      <c r="P6" s="18">
        <f t="shared" si="1"/>
        <v>0</v>
      </c>
      <c r="Q6" s="18" t="str">
        <f t="shared" si="2"/>
        <v/>
      </c>
      <c r="R6" s="18" t="str">
        <f t="shared" si="3"/>
        <v/>
      </c>
      <c r="S6" s="25" t="s">
        <v>37</v>
      </c>
      <c r="T6" s="26" t="s">
        <v>69</v>
      </c>
      <c r="U6" s="26">
        <f>SUM(R3:R26)</f>
        <v>36</v>
      </c>
      <c r="V6" s="26">
        <f>U6 - U5</f>
        <v>-11</v>
      </c>
      <c r="W6" s="27">
        <f>IF(V6&gt;0,VLOOKUP(V6,VPSchaal,10),20-VLOOKUP(V5,VPSchaal,10))</f>
        <v>7.4600000000000009</v>
      </c>
    </row>
    <row r="7" spans="1:23" x14ac:dyDescent="0.25">
      <c r="A7" s="18">
        <v>5</v>
      </c>
      <c r="B7" s="18" t="s">
        <v>43</v>
      </c>
      <c r="C7" s="18">
        <v>-2</v>
      </c>
      <c r="D7" s="18"/>
      <c r="E7" s="18">
        <v>100</v>
      </c>
      <c r="F7" s="18" t="s">
        <v>42</v>
      </c>
      <c r="G7" s="18"/>
      <c r="H7" s="18">
        <v>5</v>
      </c>
      <c r="I7" s="18" t="s">
        <v>43</v>
      </c>
      <c r="J7" s="18">
        <v>-3</v>
      </c>
      <c r="K7" s="18"/>
      <c r="L7" s="18">
        <v>-150</v>
      </c>
      <c r="M7" s="18" t="s">
        <v>42</v>
      </c>
      <c r="N7" s="18"/>
      <c r="O7" s="18">
        <f t="shared" si="0"/>
        <v>-50</v>
      </c>
      <c r="P7" s="18">
        <f t="shared" si="1"/>
        <v>-2</v>
      </c>
      <c r="Q7" s="18" t="str">
        <f t="shared" si="2"/>
        <v/>
      </c>
      <c r="R7" s="18">
        <f t="shared" si="3"/>
        <v>2</v>
      </c>
    </row>
    <row r="8" spans="1:23" x14ac:dyDescent="0.25">
      <c r="A8" s="18">
        <v>6</v>
      </c>
      <c r="B8" s="18" t="s">
        <v>44</v>
      </c>
      <c r="C8" s="18">
        <v>1</v>
      </c>
      <c r="D8" s="18"/>
      <c r="E8" s="18">
        <v>170</v>
      </c>
      <c r="F8" s="18" t="s">
        <v>28</v>
      </c>
      <c r="G8" s="18"/>
      <c r="H8" s="18">
        <v>6</v>
      </c>
      <c r="I8" s="18" t="s">
        <v>26</v>
      </c>
      <c r="J8" s="18">
        <v>-4</v>
      </c>
      <c r="K8" s="18"/>
      <c r="L8" s="18">
        <v>-400</v>
      </c>
      <c r="M8" s="18" t="s">
        <v>34</v>
      </c>
      <c r="N8" s="18"/>
      <c r="O8" s="18">
        <f t="shared" si="0"/>
        <v>-230</v>
      </c>
      <c r="P8" s="18">
        <f t="shared" si="1"/>
        <v>-6</v>
      </c>
      <c r="Q8" s="18" t="str">
        <f t="shared" si="2"/>
        <v/>
      </c>
      <c r="R8" s="18">
        <f t="shared" si="3"/>
        <v>6</v>
      </c>
    </row>
    <row r="9" spans="1:23" x14ac:dyDescent="0.25">
      <c r="A9" s="18">
        <v>7</v>
      </c>
      <c r="B9" s="18" t="s">
        <v>35</v>
      </c>
      <c r="C9" s="18">
        <v>1</v>
      </c>
      <c r="D9" s="18"/>
      <c r="E9" s="18">
        <v>650</v>
      </c>
      <c r="F9" s="18" t="s">
        <v>42</v>
      </c>
      <c r="G9" s="18"/>
      <c r="H9" s="18">
        <v>7</v>
      </c>
      <c r="I9" s="18" t="s">
        <v>35</v>
      </c>
      <c r="J9" s="18">
        <v>2</v>
      </c>
      <c r="K9" s="18"/>
      <c r="L9" s="18">
        <v>-680</v>
      </c>
      <c r="M9" s="18" t="s">
        <v>28</v>
      </c>
      <c r="N9" s="18"/>
      <c r="O9" s="18">
        <f t="shared" si="0"/>
        <v>-30</v>
      </c>
      <c r="P9" s="18">
        <f t="shared" si="1"/>
        <v>-1</v>
      </c>
      <c r="Q9" s="18" t="str">
        <f t="shared" si="2"/>
        <v/>
      </c>
      <c r="R9" s="18">
        <f t="shared" si="3"/>
        <v>1</v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-140</v>
      </c>
      <c r="F10" s="18" t="s">
        <v>45</v>
      </c>
      <c r="G10" s="18"/>
      <c r="H10" s="18">
        <v>8</v>
      </c>
      <c r="I10" s="18" t="s">
        <v>44</v>
      </c>
      <c r="J10" s="18" t="s">
        <v>27</v>
      </c>
      <c r="K10" s="18"/>
      <c r="L10" s="18">
        <v>140</v>
      </c>
      <c r="M10" s="18" t="s">
        <v>68</v>
      </c>
      <c r="N10" s="18"/>
      <c r="O10" s="18">
        <f t="shared" si="0"/>
        <v>0</v>
      </c>
      <c r="P10" s="18">
        <f t="shared" si="1"/>
        <v>0</v>
      </c>
      <c r="Q10" s="18" t="str">
        <f t="shared" si="2"/>
        <v/>
      </c>
      <c r="R10" s="18" t="str">
        <f t="shared" si="3"/>
        <v/>
      </c>
    </row>
    <row r="11" spans="1:23" x14ac:dyDescent="0.25">
      <c r="A11" s="18">
        <v>9</v>
      </c>
      <c r="B11" s="18" t="s">
        <v>63</v>
      </c>
      <c r="C11" s="18">
        <v>3</v>
      </c>
      <c r="D11" s="18"/>
      <c r="E11" s="18">
        <v>180</v>
      </c>
      <c r="F11" s="18" t="s">
        <v>39</v>
      </c>
      <c r="G11" s="18"/>
      <c r="H11" s="18">
        <v>9</v>
      </c>
      <c r="I11" s="18" t="s">
        <v>63</v>
      </c>
      <c r="J11" s="18">
        <v>2</v>
      </c>
      <c r="K11" s="18"/>
      <c r="L11" s="18">
        <v>-150</v>
      </c>
      <c r="M11" s="18" t="s">
        <v>42</v>
      </c>
      <c r="N11" s="18"/>
      <c r="O11" s="18">
        <f t="shared" si="0"/>
        <v>30</v>
      </c>
      <c r="P11" s="18">
        <f t="shared" si="1"/>
        <v>1</v>
      </c>
      <c r="Q11" s="18">
        <f t="shared" si="2"/>
        <v>1</v>
      </c>
      <c r="R11" s="18" t="str">
        <f t="shared" si="3"/>
        <v/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-600</v>
      </c>
      <c r="F12" s="18" t="s">
        <v>28</v>
      </c>
      <c r="G12" s="18"/>
      <c r="H12" s="18">
        <v>10</v>
      </c>
      <c r="I12" s="18" t="s">
        <v>26</v>
      </c>
      <c r="J12" s="18">
        <v>1</v>
      </c>
      <c r="K12" s="18"/>
      <c r="L12" s="18">
        <v>630</v>
      </c>
      <c r="M12" s="18" t="s">
        <v>48</v>
      </c>
      <c r="N12" s="18"/>
      <c r="O12" s="18">
        <f t="shared" si="0"/>
        <v>30</v>
      </c>
      <c r="P12" s="18">
        <f t="shared" si="1"/>
        <v>1</v>
      </c>
      <c r="Q12" s="18">
        <f t="shared" si="2"/>
        <v>1</v>
      </c>
      <c r="R12" s="18" t="str">
        <f t="shared" si="3"/>
        <v/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-50</v>
      </c>
      <c r="F13" s="18" t="s">
        <v>42</v>
      </c>
      <c r="G13" s="18"/>
      <c r="H13" s="18">
        <v>11</v>
      </c>
      <c r="I13" s="18" t="s">
        <v>26</v>
      </c>
      <c r="J13" s="18">
        <v>-1</v>
      </c>
      <c r="K13" s="18"/>
      <c r="L13" s="18">
        <v>50</v>
      </c>
      <c r="M13" s="18" t="s">
        <v>48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60</v>
      </c>
      <c r="C14" s="18" t="s">
        <v>27</v>
      </c>
      <c r="D14" s="18"/>
      <c r="E14" s="18">
        <v>790</v>
      </c>
      <c r="F14" s="18" t="s">
        <v>93</v>
      </c>
      <c r="G14" s="18"/>
      <c r="H14" s="18">
        <v>12</v>
      </c>
      <c r="I14" s="18" t="s">
        <v>26</v>
      </c>
      <c r="J14" s="18" t="s">
        <v>27</v>
      </c>
      <c r="K14" s="18"/>
      <c r="L14" s="18">
        <v>400</v>
      </c>
      <c r="M14" s="18" t="s">
        <v>74</v>
      </c>
      <c r="N14" s="18"/>
      <c r="O14" s="18">
        <f t="shared" si="0"/>
        <v>1190</v>
      </c>
      <c r="P14" s="18">
        <f t="shared" si="1"/>
        <v>15</v>
      </c>
      <c r="Q14" s="18">
        <f t="shared" si="2"/>
        <v>15</v>
      </c>
      <c r="R14" s="18" t="str">
        <f t="shared" si="3"/>
        <v/>
      </c>
    </row>
    <row r="15" spans="1:23" x14ac:dyDescent="0.25">
      <c r="A15" s="18">
        <v>13</v>
      </c>
      <c r="B15" s="18" t="s">
        <v>73</v>
      </c>
      <c r="C15" s="18">
        <v>-1</v>
      </c>
      <c r="D15" s="18"/>
      <c r="E15" s="18">
        <v>200</v>
      </c>
      <c r="F15" s="18" t="s">
        <v>42</v>
      </c>
      <c r="G15" s="18"/>
      <c r="H15" s="18">
        <v>13</v>
      </c>
      <c r="I15" s="18" t="s">
        <v>73</v>
      </c>
      <c r="J15" s="18">
        <v>-3</v>
      </c>
      <c r="K15" s="18"/>
      <c r="L15" s="18">
        <v>-800</v>
      </c>
      <c r="M15" s="18" t="s">
        <v>49</v>
      </c>
      <c r="N15" s="18"/>
      <c r="O15" s="18">
        <f t="shared" si="0"/>
        <v>-600</v>
      </c>
      <c r="P15" s="18">
        <f t="shared" si="1"/>
        <v>-12</v>
      </c>
      <c r="Q15" s="18" t="str">
        <f t="shared" si="2"/>
        <v/>
      </c>
      <c r="R15" s="18">
        <f t="shared" si="3"/>
        <v>12</v>
      </c>
    </row>
    <row r="16" spans="1:23" x14ac:dyDescent="0.25">
      <c r="A16" s="18">
        <v>14</v>
      </c>
      <c r="B16" s="18" t="s">
        <v>26</v>
      </c>
      <c r="C16" s="18">
        <v>-4</v>
      </c>
      <c r="D16" s="18"/>
      <c r="E16" s="18">
        <v>200</v>
      </c>
      <c r="F16" s="18" t="s">
        <v>39</v>
      </c>
      <c r="G16" s="18"/>
      <c r="H16" s="18">
        <v>14</v>
      </c>
      <c r="I16" s="18" t="s">
        <v>30</v>
      </c>
      <c r="J16" s="18">
        <v>1</v>
      </c>
      <c r="K16" s="18"/>
      <c r="L16" s="18">
        <v>-140</v>
      </c>
      <c r="M16" s="18" t="s">
        <v>42</v>
      </c>
      <c r="N16" s="18"/>
      <c r="O16" s="18">
        <f t="shared" si="0"/>
        <v>60</v>
      </c>
      <c r="P16" s="18">
        <f t="shared" si="1"/>
        <v>2</v>
      </c>
      <c r="Q16" s="18">
        <f t="shared" si="2"/>
        <v>2</v>
      </c>
      <c r="R16" s="18" t="str">
        <f t="shared" si="3"/>
        <v/>
      </c>
    </row>
    <row r="17" spans="1:22" x14ac:dyDescent="0.25">
      <c r="A17" s="18">
        <v>15</v>
      </c>
      <c r="B17" s="18" t="s">
        <v>26</v>
      </c>
      <c r="C17" s="18">
        <v>1</v>
      </c>
      <c r="D17" s="18"/>
      <c r="E17" s="18">
        <v>-430</v>
      </c>
      <c r="F17" s="18" t="s">
        <v>48</v>
      </c>
      <c r="G17" s="18"/>
      <c r="H17" s="18">
        <v>15</v>
      </c>
      <c r="I17" s="18" t="s">
        <v>26</v>
      </c>
      <c r="J17" s="18">
        <v>1</v>
      </c>
      <c r="K17" s="18"/>
      <c r="L17" s="18">
        <v>430</v>
      </c>
      <c r="M17" s="18" t="s">
        <v>42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33</v>
      </c>
      <c r="C18" s="18">
        <v>1</v>
      </c>
      <c r="D18" s="18"/>
      <c r="E18" s="18">
        <v>130</v>
      </c>
      <c r="F18" s="18" t="s">
        <v>68</v>
      </c>
      <c r="G18" s="18"/>
      <c r="H18" s="18">
        <v>16</v>
      </c>
      <c r="I18" s="18" t="s">
        <v>75</v>
      </c>
      <c r="J18" s="18"/>
      <c r="K18" s="18"/>
      <c r="L18" s="18">
        <v>0</v>
      </c>
      <c r="M18" s="18" t="s">
        <v>48</v>
      </c>
      <c r="N18" s="18"/>
      <c r="O18" s="18">
        <f t="shared" si="0"/>
        <v>130</v>
      </c>
      <c r="P18" s="18">
        <f t="shared" si="1"/>
        <v>4</v>
      </c>
      <c r="Q18" s="18">
        <f t="shared" si="2"/>
        <v>4</v>
      </c>
      <c r="R18" s="18" t="str">
        <f t="shared" si="3"/>
        <v/>
      </c>
    </row>
    <row r="19" spans="1:22" x14ac:dyDescent="0.25">
      <c r="A19" s="18">
        <v>17</v>
      </c>
      <c r="B19" s="18" t="s">
        <v>56</v>
      </c>
      <c r="C19" s="18">
        <v>-1</v>
      </c>
      <c r="D19" s="18"/>
      <c r="E19" s="18">
        <v>-50</v>
      </c>
      <c r="F19" s="18" t="s">
        <v>22</v>
      </c>
      <c r="G19" s="18"/>
      <c r="H19" s="18">
        <v>17</v>
      </c>
      <c r="I19" s="18" t="s">
        <v>20</v>
      </c>
      <c r="J19" s="18">
        <v>1</v>
      </c>
      <c r="K19" s="18"/>
      <c r="L19" s="18">
        <v>-450</v>
      </c>
      <c r="M19" s="18" t="s">
        <v>21</v>
      </c>
      <c r="N19" s="18"/>
      <c r="O19" s="18">
        <f t="shared" si="0"/>
        <v>-500</v>
      </c>
      <c r="P19" s="18">
        <f t="shared" si="1"/>
        <v>-11</v>
      </c>
      <c r="Q19" s="18" t="str">
        <f t="shared" si="2"/>
        <v/>
      </c>
      <c r="R19" s="18">
        <f t="shared" si="3"/>
        <v>11</v>
      </c>
    </row>
    <row r="20" spans="1:22" x14ac:dyDescent="0.25">
      <c r="A20" s="18">
        <v>18</v>
      </c>
      <c r="B20" s="18" t="s">
        <v>30</v>
      </c>
      <c r="C20" s="18">
        <v>3</v>
      </c>
      <c r="D20" s="18"/>
      <c r="E20" s="18">
        <v>-200</v>
      </c>
      <c r="F20" s="18" t="s">
        <v>21</v>
      </c>
      <c r="G20" s="18"/>
      <c r="H20" s="18">
        <v>18</v>
      </c>
      <c r="I20" s="18" t="s">
        <v>26</v>
      </c>
      <c r="J20" s="18">
        <v>2</v>
      </c>
      <c r="K20" s="18"/>
      <c r="L20" s="18">
        <v>460</v>
      </c>
      <c r="M20" s="18" t="s">
        <v>79</v>
      </c>
      <c r="N20" s="18"/>
      <c r="O20" s="18">
        <f t="shared" si="0"/>
        <v>260</v>
      </c>
      <c r="P20" s="18">
        <f t="shared" si="1"/>
        <v>6</v>
      </c>
      <c r="Q20" s="18">
        <f t="shared" si="2"/>
        <v>6</v>
      </c>
      <c r="R20" s="18" t="str">
        <f t="shared" si="3"/>
        <v/>
      </c>
    </row>
    <row r="21" spans="1:22" x14ac:dyDescent="0.25">
      <c r="A21" s="18">
        <v>19</v>
      </c>
      <c r="B21" s="18" t="s">
        <v>60</v>
      </c>
      <c r="C21" s="18">
        <v>-2</v>
      </c>
      <c r="D21" s="18"/>
      <c r="E21" s="18">
        <v>500</v>
      </c>
      <c r="F21" s="18" t="s">
        <v>40</v>
      </c>
      <c r="G21" s="18"/>
      <c r="H21" s="18">
        <v>19</v>
      </c>
      <c r="I21" s="18" t="s">
        <v>33</v>
      </c>
      <c r="J21" s="18">
        <v>-2</v>
      </c>
      <c r="K21" s="18"/>
      <c r="L21" s="18">
        <v>-200</v>
      </c>
      <c r="M21" s="18" t="s">
        <v>42</v>
      </c>
      <c r="N21" s="18"/>
      <c r="O21" s="18">
        <f t="shared" si="0"/>
        <v>300</v>
      </c>
      <c r="P21" s="18">
        <f t="shared" si="1"/>
        <v>7</v>
      </c>
      <c r="Q21" s="18">
        <f t="shared" si="2"/>
        <v>7</v>
      </c>
      <c r="R21" s="18" t="str">
        <f t="shared" si="3"/>
        <v/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43</v>
      </c>
      <c r="C23" s="18">
        <v>2</v>
      </c>
      <c r="D23" s="18"/>
      <c r="E23" s="18">
        <v>-150</v>
      </c>
      <c r="F23" s="18" t="s">
        <v>28</v>
      </c>
      <c r="G23" s="18"/>
      <c r="H23" s="18">
        <v>21</v>
      </c>
      <c r="I23" s="18" t="s">
        <v>60</v>
      </c>
      <c r="J23" s="18">
        <v>-2</v>
      </c>
      <c r="K23" s="18"/>
      <c r="L23" s="18">
        <v>500</v>
      </c>
      <c r="M23" s="18" t="s">
        <v>40</v>
      </c>
      <c r="N23" s="18"/>
      <c r="O23" s="18">
        <f t="shared" si="0"/>
        <v>350</v>
      </c>
      <c r="P23" s="18">
        <f t="shared" si="1"/>
        <v>8</v>
      </c>
      <c r="Q23" s="18">
        <f t="shared" si="2"/>
        <v>8</v>
      </c>
      <c r="R23" s="18" t="str">
        <f t="shared" si="3"/>
        <v/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3</v>
      </c>
      <c r="D24" s="18"/>
      <c r="E24" s="18">
        <v>180</v>
      </c>
      <c r="F24" s="18" t="s">
        <v>48</v>
      </c>
      <c r="G24" s="18"/>
      <c r="H24" s="18">
        <v>22</v>
      </c>
      <c r="I24" s="18" t="s">
        <v>63</v>
      </c>
      <c r="J24" s="18">
        <v>1</v>
      </c>
      <c r="K24" s="18"/>
      <c r="L24" s="18">
        <v>-120</v>
      </c>
      <c r="M24" s="18" t="s">
        <v>48</v>
      </c>
      <c r="N24" s="18"/>
      <c r="O24" s="18">
        <f t="shared" si="0"/>
        <v>60</v>
      </c>
      <c r="P24" s="18">
        <f t="shared" si="1"/>
        <v>2</v>
      </c>
      <c r="Q24" s="18">
        <f t="shared" si="2"/>
        <v>2</v>
      </c>
      <c r="R24" s="18" t="str">
        <f t="shared" si="3"/>
        <v/>
      </c>
      <c r="T24" s="30" t="s">
        <v>64</v>
      </c>
      <c r="U24" s="30">
        <f>SUM(Q3:Q14)</f>
        <v>17</v>
      </c>
      <c r="V24" s="30">
        <f>SUM(R3:R14)</f>
        <v>13</v>
      </c>
    </row>
    <row r="25" spans="1:22" x14ac:dyDescent="0.25">
      <c r="A25" s="18">
        <v>23</v>
      </c>
      <c r="B25" s="18" t="s">
        <v>20</v>
      </c>
      <c r="C25" s="18">
        <v>2</v>
      </c>
      <c r="D25" s="18"/>
      <c r="E25" s="18">
        <v>-680</v>
      </c>
      <c r="F25" s="18" t="s">
        <v>28</v>
      </c>
      <c r="G25" s="18"/>
      <c r="H25" s="18">
        <v>23</v>
      </c>
      <c r="I25" s="18" t="s">
        <v>59</v>
      </c>
      <c r="J25" s="18">
        <v>2</v>
      </c>
      <c r="K25" s="18"/>
      <c r="L25" s="18">
        <v>710</v>
      </c>
      <c r="M25" s="18" t="s">
        <v>48</v>
      </c>
      <c r="N25" s="18"/>
      <c r="O25" s="18">
        <f t="shared" si="0"/>
        <v>30</v>
      </c>
      <c r="P25" s="18">
        <f t="shared" si="1"/>
        <v>1</v>
      </c>
      <c r="Q25" s="18">
        <f t="shared" si="2"/>
        <v>1</v>
      </c>
      <c r="R25" s="18" t="str">
        <f t="shared" si="3"/>
        <v/>
      </c>
      <c r="T25" s="31" t="s">
        <v>65</v>
      </c>
      <c r="U25" s="31">
        <f>SUM(Q15:Q26)</f>
        <v>30</v>
      </c>
      <c r="V25" s="31">
        <f>SUM(R15:R26)</f>
        <v>23</v>
      </c>
    </row>
    <row r="26" spans="1:22" x14ac:dyDescent="0.25">
      <c r="A26" s="18">
        <v>24</v>
      </c>
      <c r="B26" s="18" t="s">
        <v>20</v>
      </c>
      <c r="C26" s="18">
        <v>-3</v>
      </c>
      <c r="D26" s="18"/>
      <c r="E26" s="18">
        <v>150</v>
      </c>
      <c r="F26" s="18" t="s">
        <v>39</v>
      </c>
      <c r="G26" s="18"/>
      <c r="H26" s="18">
        <v>24</v>
      </c>
      <c r="I26" s="18" t="s">
        <v>35</v>
      </c>
      <c r="J26" s="18">
        <v>-3</v>
      </c>
      <c r="K26" s="18"/>
      <c r="L26" s="18">
        <v>-150</v>
      </c>
      <c r="M26" s="18" t="s">
        <v>47</v>
      </c>
      <c r="N26" s="18"/>
      <c r="O26" s="18">
        <f t="shared" si="0"/>
        <v>0</v>
      </c>
      <c r="P26" s="18">
        <f t="shared" si="1"/>
        <v>0</v>
      </c>
      <c r="Q26" s="18" t="str">
        <f t="shared" si="2"/>
        <v/>
      </c>
      <c r="R26" s="18" t="str">
        <f t="shared" si="3"/>
        <v/>
      </c>
      <c r="T26" s="32" t="s">
        <v>1</v>
      </c>
      <c r="U26" s="32">
        <f>SUM(U24:U25)</f>
        <v>47</v>
      </c>
      <c r="V26" s="32">
        <f>SUM(V24:V25)</f>
        <v>36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F19E-3DCD-413B-AC13-1E033777C94D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98</v>
      </c>
      <c r="K1" s="15" t="s">
        <v>8</v>
      </c>
      <c r="L1" s="16" t="s">
        <v>99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>
        <v>-1</v>
      </c>
      <c r="D3" s="18"/>
      <c r="E3" s="18">
        <v>50</v>
      </c>
      <c r="F3" s="18" t="s">
        <v>57</v>
      </c>
      <c r="G3" s="18"/>
      <c r="H3" s="18">
        <v>1</v>
      </c>
      <c r="I3" s="18" t="s">
        <v>20</v>
      </c>
      <c r="J3" s="18" t="s">
        <v>27</v>
      </c>
      <c r="K3" s="18"/>
      <c r="L3" s="18">
        <v>420</v>
      </c>
      <c r="M3" s="18" t="s">
        <v>36</v>
      </c>
      <c r="N3" s="18"/>
      <c r="O3" s="18">
        <f t="shared" ref="O3:O26" si="0">E3 + L3</f>
        <v>470</v>
      </c>
      <c r="P3" s="18">
        <f t="shared" ref="P3:P26" si="1">VLOOKUP(O3,Impschaal,2)</f>
        <v>10</v>
      </c>
      <c r="Q3" s="18">
        <f t="shared" ref="Q3:Q26" si="2">IF(O3&gt;0,P3,"")</f>
        <v>10</v>
      </c>
      <c r="R3" s="18" t="str">
        <f t="shared" ref="R3:R26" si="3">IF(O3&lt;0,-1*P3,"")</f>
        <v/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-400</v>
      </c>
      <c r="F4" s="18" t="s">
        <v>28</v>
      </c>
      <c r="G4" s="18"/>
      <c r="H4" s="18">
        <v>2</v>
      </c>
      <c r="I4" s="18" t="s">
        <v>26</v>
      </c>
      <c r="J4" s="18" t="s">
        <v>27</v>
      </c>
      <c r="K4" s="18"/>
      <c r="L4" s="18">
        <v>400</v>
      </c>
      <c r="M4" s="18" t="s">
        <v>28</v>
      </c>
      <c r="N4" s="18"/>
      <c r="O4" s="18">
        <f t="shared" si="0"/>
        <v>0</v>
      </c>
      <c r="P4" s="18">
        <f t="shared" si="1"/>
        <v>0</v>
      </c>
      <c r="Q4" s="18" t="str">
        <f t="shared" si="2"/>
        <v/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100</v>
      </c>
      <c r="F5" s="18" t="s">
        <v>28</v>
      </c>
      <c r="G5" s="18"/>
      <c r="H5" s="18">
        <v>3</v>
      </c>
      <c r="I5" s="18" t="s">
        <v>20</v>
      </c>
      <c r="J5" s="18">
        <v>-1</v>
      </c>
      <c r="K5" s="18"/>
      <c r="L5" s="18">
        <v>-100</v>
      </c>
      <c r="M5" s="18" t="s">
        <v>28</v>
      </c>
      <c r="N5" s="18"/>
      <c r="O5" s="18">
        <f t="shared" si="0"/>
        <v>0</v>
      </c>
      <c r="P5" s="18">
        <f t="shared" si="1"/>
        <v>0</v>
      </c>
      <c r="Q5" s="18" t="str">
        <f t="shared" si="2"/>
        <v/>
      </c>
      <c r="R5" s="18" t="str">
        <f t="shared" si="3"/>
        <v/>
      </c>
      <c r="S5" s="24" t="s">
        <v>31</v>
      </c>
      <c r="T5" s="6" t="s">
        <v>91</v>
      </c>
      <c r="U5" s="6">
        <f>SUM(Q3:Q26)</f>
        <v>37</v>
      </c>
      <c r="V5" s="6">
        <f>U5 - U6</f>
        <v>-29</v>
      </c>
      <c r="W5" s="7">
        <f>IF(V5&gt;0,VLOOKUP(V5,VPSchaal,10),20-VLOOKUP(V6,VPSchaal,10))</f>
        <v>4.3100000000000005</v>
      </c>
    </row>
    <row r="6" spans="1:23" x14ac:dyDescent="0.25">
      <c r="A6" s="18">
        <v>4</v>
      </c>
      <c r="B6" s="18" t="s">
        <v>41</v>
      </c>
      <c r="C6" s="18" t="s">
        <v>27</v>
      </c>
      <c r="D6" s="18"/>
      <c r="E6" s="18">
        <v>110</v>
      </c>
      <c r="F6" s="18" t="s">
        <v>39</v>
      </c>
      <c r="G6" s="18"/>
      <c r="H6" s="18">
        <v>4</v>
      </c>
      <c r="I6" s="18" t="s">
        <v>44</v>
      </c>
      <c r="J6" s="18" t="s">
        <v>27</v>
      </c>
      <c r="K6" s="18"/>
      <c r="L6" s="18">
        <v>-140</v>
      </c>
      <c r="M6" s="18" t="s">
        <v>45</v>
      </c>
      <c r="N6" s="18"/>
      <c r="O6" s="18">
        <f t="shared" si="0"/>
        <v>-30</v>
      </c>
      <c r="P6" s="18">
        <f t="shared" si="1"/>
        <v>-1</v>
      </c>
      <c r="Q6" s="18" t="str">
        <f t="shared" si="2"/>
        <v/>
      </c>
      <c r="R6" s="18">
        <f t="shared" si="3"/>
        <v>1</v>
      </c>
      <c r="S6" s="25" t="s">
        <v>37</v>
      </c>
      <c r="T6" s="26" t="s">
        <v>90</v>
      </c>
      <c r="U6" s="26">
        <f>SUM(R3:R26)</f>
        <v>66</v>
      </c>
      <c r="V6" s="26">
        <f>U6 - U5</f>
        <v>29</v>
      </c>
      <c r="W6" s="27">
        <f>IF(V6&gt;0,VLOOKUP(V6,VPSchaal,10),20-VLOOKUP(V5,VPSchaal,10))</f>
        <v>15.69</v>
      </c>
    </row>
    <row r="7" spans="1:23" x14ac:dyDescent="0.25">
      <c r="A7" s="18">
        <v>5</v>
      </c>
      <c r="B7" s="18" t="s">
        <v>44</v>
      </c>
      <c r="C7" s="18" t="s">
        <v>27</v>
      </c>
      <c r="D7" s="18"/>
      <c r="E7" s="18">
        <v>140</v>
      </c>
      <c r="F7" s="18" t="s">
        <v>48</v>
      </c>
      <c r="G7" s="18"/>
      <c r="H7" s="18">
        <v>5</v>
      </c>
      <c r="I7" s="18" t="s">
        <v>20</v>
      </c>
      <c r="J7" s="18">
        <v>-3</v>
      </c>
      <c r="K7" s="18"/>
      <c r="L7" s="18">
        <v>-150</v>
      </c>
      <c r="M7" s="18" t="s">
        <v>42</v>
      </c>
      <c r="N7" s="18"/>
      <c r="O7" s="18">
        <f t="shared" si="0"/>
        <v>-10</v>
      </c>
      <c r="P7" s="18">
        <f t="shared" si="1"/>
        <v>0</v>
      </c>
      <c r="Q7" s="18" t="str">
        <f t="shared" si="2"/>
        <v/>
      </c>
      <c r="R7" s="18">
        <f t="shared" si="3"/>
        <v>0</v>
      </c>
    </row>
    <row r="8" spans="1:23" x14ac:dyDescent="0.25">
      <c r="A8" s="18">
        <v>6</v>
      </c>
      <c r="B8" s="18" t="s">
        <v>44</v>
      </c>
      <c r="C8" s="18" t="s">
        <v>27</v>
      </c>
      <c r="D8" s="18"/>
      <c r="E8" s="18">
        <v>140</v>
      </c>
      <c r="F8" s="18" t="s">
        <v>42</v>
      </c>
      <c r="G8" s="18"/>
      <c r="H8" s="18">
        <v>6</v>
      </c>
      <c r="I8" s="18" t="s">
        <v>41</v>
      </c>
      <c r="J8" s="18">
        <v>2</v>
      </c>
      <c r="K8" s="18"/>
      <c r="L8" s="18">
        <v>-170</v>
      </c>
      <c r="M8" s="18" t="s">
        <v>28</v>
      </c>
      <c r="N8" s="18"/>
      <c r="O8" s="18">
        <f t="shared" si="0"/>
        <v>-30</v>
      </c>
      <c r="P8" s="18">
        <f t="shared" si="1"/>
        <v>-1</v>
      </c>
      <c r="Q8" s="18" t="str">
        <f t="shared" si="2"/>
        <v/>
      </c>
      <c r="R8" s="18">
        <f t="shared" si="3"/>
        <v>1</v>
      </c>
    </row>
    <row r="9" spans="1:23" x14ac:dyDescent="0.25">
      <c r="A9" s="18">
        <v>7</v>
      </c>
      <c r="B9" s="18" t="s">
        <v>20</v>
      </c>
      <c r="C9" s="18">
        <v>1</v>
      </c>
      <c r="D9" s="18"/>
      <c r="E9" s="18">
        <v>650</v>
      </c>
      <c r="F9" s="18" t="s">
        <v>42</v>
      </c>
      <c r="G9" s="18"/>
      <c r="H9" s="18">
        <v>7</v>
      </c>
      <c r="I9" s="18" t="s">
        <v>26</v>
      </c>
      <c r="J9" s="18" t="s">
        <v>27</v>
      </c>
      <c r="K9" s="18"/>
      <c r="L9" s="18">
        <v>-600</v>
      </c>
      <c r="M9" s="18" t="s">
        <v>39</v>
      </c>
      <c r="N9" s="18"/>
      <c r="O9" s="18">
        <f t="shared" si="0"/>
        <v>50</v>
      </c>
      <c r="P9" s="18">
        <f t="shared" si="1"/>
        <v>2</v>
      </c>
      <c r="Q9" s="18">
        <f t="shared" si="2"/>
        <v>2</v>
      </c>
      <c r="R9" s="18" t="str">
        <f t="shared" si="3"/>
        <v/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-140</v>
      </c>
      <c r="F10" s="18" t="s">
        <v>45</v>
      </c>
      <c r="G10" s="18"/>
      <c r="H10" s="18">
        <v>8</v>
      </c>
      <c r="I10" s="18" t="s">
        <v>44</v>
      </c>
      <c r="J10" s="18">
        <v>-1</v>
      </c>
      <c r="K10" s="18"/>
      <c r="L10" s="18">
        <v>-50</v>
      </c>
      <c r="M10" s="18" t="s">
        <v>45</v>
      </c>
      <c r="N10" s="18"/>
      <c r="O10" s="18">
        <f t="shared" si="0"/>
        <v>-190</v>
      </c>
      <c r="P10" s="18">
        <f t="shared" si="1"/>
        <v>-5</v>
      </c>
      <c r="Q10" s="18" t="str">
        <f t="shared" si="2"/>
        <v/>
      </c>
      <c r="R10" s="18">
        <f t="shared" si="3"/>
        <v>5</v>
      </c>
    </row>
    <row r="11" spans="1:23" x14ac:dyDescent="0.25">
      <c r="A11" s="18">
        <v>9</v>
      </c>
      <c r="B11" s="18" t="s">
        <v>26</v>
      </c>
      <c r="C11" s="18">
        <v>1</v>
      </c>
      <c r="D11" s="18"/>
      <c r="E11" s="18">
        <v>430</v>
      </c>
      <c r="F11" s="18" t="s">
        <v>40</v>
      </c>
      <c r="G11" s="18"/>
      <c r="H11" s="18">
        <v>9</v>
      </c>
      <c r="I11" s="18" t="s">
        <v>58</v>
      </c>
      <c r="J11" s="18">
        <v>1</v>
      </c>
      <c r="K11" s="18"/>
      <c r="L11" s="18">
        <v>-150</v>
      </c>
      <c r="M11" s="18" t="s">
        <v>42</v>
      </c>
      <c r="N11" s="18"/>
      <c r="O11" s="18">
        <f t="shared" si="0"/>
        <v>280</v>
      </c>
      <c r="P11" s="18">
        <f t="shared" si="1"/>
        <v>7</v>
      </c>
      <c r="Q11" s="18">
        <f t="shared" si="2"/>
        <v>7</v>
      </c>
      <c r="R11" s="18" t="str">
        <f t="shared" si="3"/>
        <v/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-600</v>
      </c>
      <c r="F12" s="18" t="s">
        <v>28</v>
      </c>
      <c r="G12" s="18"/>
      <c r="H12" s="18">
        <v>10</v>
      </c>
      <c r="I12" s="18" t="s">
        <v>26</v>
      </c>
      <c r="J12" s="18" t="s">
        <v>27</v>
      </c>
      <c r="K12" s="18"/>
      <c r="L12" s="18">
        <v>600</v>
      </c>
      <c r="M12" s="18" t="s">
        <v>28</v>
      </c>
      <c r="N12" s="18"/>
      <c r="O12" s="18">
        <f t="shared" si="0"/>
        <v>0</v>
      </c>
      <c r="P12" s="18">
        <f t="shared" si="1"/>
        <v>0</v>
      </c>
      <c r="Q12" s="18" t="str">
        <f t="shared" si="2"/>
        <v/>
      </c>
      <c r="R12" s="18" t="str">
        <f t="shared" si="3"/>
        <v/>
      </c>
    </row>
    <row r="13" spans="1:23" x14ac:dyDescent="0.25">
      <c r="A13" s="18">
        <v>11</v>
      </c>
      <c r="B13" s="18" t="s">
        <v>26</v>
      </c>
      <c r="C13" s="18">
        <v>-2</v>
      </c>
      <c r="D13" s="18"/>
      <c r="E13" s="18">
        <v>-100</v>
      </c>
      <c r="F13" s="18" t="s">
        <v>47</v>
      </c>
      <c r="G13" s="18"/>
      <c r="H13" s="18">
        <v>11</v>
      </c>
      <c r="I13" s="18" t="s">
        <v>58</v>
      </c>
      <c r="J13" s="18">
        <v>1</v>
      </c>
      <c r="K13" s="18"/>
      <c r="L13" s="18">
        <v>-150</v>
      </c>
      <c r="M13" s="18" t="s">
        <v>21</v>
      </c>
      <c r="N13" s="18"/>
      <c r="O13" s="18">
        <f t="shared" si="0"/>
        <v>-250</v>
      </c>
      <c r="P13" s="18">
        <f t="shared" si="1"/>
        <v>-6</v>
      </c>
      <c r="Q13" s="18" t="str">
        <f t="shared" si="2"/>
        <v/>
      </c>
      <c r="R13" s="18">
        <f t="shared" si="3"/>
        <v>6</v>
      </c>
    </row>
    <row r="14" spans="1:23" x14ac:dyDescent="0.25">
      <c r="A14" s="18">
        <v>12</v>
      </c>
      <c r="B14" s="18" t="s">
        <v>60</v>
      </c>
      <c r="C14" s="18" t="s">
        <v>27</v>
      </c>
      <c r="D14" s="18"/>
      <c r="E14" s="18">
        <v>790</v>
      </c>
      <c r="F14" s="18" t="s">
        <v>93</v>
      </c>
      <c r="G14" s="18"/>
      <c r="H14" s="18">
        <v>12</v>
      </c>
      <c r="I14" s="18" t="s">
        <v>50</v>
      </c>
      <c r="J14" s="18">
        <v>-2</v>
      </c>
      <c r="K14" s="18"/>
      <c r="L14" s="18">
        <v>-100</v>
      </c>
      <c r="M14" s="18" t="s">
        <v>48</v>
      </c>
      <c r="N14" s="18"/>
      <c r="O14" s="18">
        <f t="shared" si="0"/>
        <v>690</v>
      </c>
      <c r="P14" s="18">
        <f t="shared" si="1"/>
        <v>12</v>
      </c>
      <c r="Q14" s="18">
        <f t="shared" si="2"/>
        <v>12</v>
      </c>
      <c r="R14" s="18" t="str">
        <f t="shared" si="3"/>
        <v/>
      </c>
    </row>
    <row r="15" spans="1:23" x14ac:dyDescent="0.25">
      <c r="A15" s="18">
        <v>13</v>
      </c>
      <c r="B15" s="18" t="s">
        <v>26</v>
      </c>
      <c r="C15" s="18">
        <v>-3</v>
      </c>
      <c r="D15" s="18"/>
      <c r="E15" s="18">
        <v>-300</v>
      </c>
      <c r="F15" s="18" t="s">
        <v>49</v>
      </c>
      <c r="G15" s="18"/>
      <c r="H15" s="18">
        <v>13</v>
      </c>
      <c r="I15" s="18" t="s">
        <v>73</v>
      </c>
      <c r="J15" s="18">
        <v>-3</v>
      </c>
      <c r="K15" s="18"/>
      <c r="L15" s="18">
        <v>-800</v>
      </c>
      <c r="M15" s="18" t="s">
        <v>49</v>
      </c>
      <c r="N15" s="18"/>
      <c r="O15" s="18">
        <f t="shared" si="0"/>
        <v>-1100</v>
      </c>
      <c r="P15" s="18">
        <f t="shared" si="1"/>
        <v>-15</v>
      </c>
      <c r="Q15" s="18" t="str">
        <f t="shared" si="2"/>
        <v/>
      </c>
      <c r="R15" s="18">
        <f t="shared" si="3"/>
        <v>15</v>
      </c>
    </row>
    <row r="16" spans="1:23" x14ac:dyDescent="0.25">
      <c r="A16" s="18">
        <v>14</v>
      </c>
      <c r="B16" s="18" t="s">
        <v>53</v>
      </c>
      <c r="C16" s="18">
        <v>-1</v>
      </c>
      <c r="D16" s="18"/>
      <c r="E16" s="18">
        <v>-50</v>
      </c>
      <c r="F16" s="18" t="s">
        <v>21</v>
      </c>
      <c r="G16" s="18"/>
      <c r="H16" s="18">
        <v>14</v>
      </c>
      <c r="I16" s="18" t="s">
        <v>30</v>
      </c>
      <c r="J16" s="18">
        <v>1</v>
      </c>
      <c r="K16" s="18"/>
      <c r="L16" s="18">
        <v>-140</v>
      </c>
      <c r="M16" s="18" t="s">
        <v>42</v>
      </c>
      <c r="N16" s="18"/>
      <c r="O16" s="18">
        <f t="shared" si="0"/>
        <v>-190</v>
      </c>
      <c r="P16" s="18">
        <f t="shared" si="1"/>
        <v>-5</v>
      </c>
      <c r="Q16" s="18" t="str">
        <f t="shared" si="2"/>
        <v/>
      </c>
      <c r="R16" s="18">
        <f t="shared" si="3"/>
        <v>5</v>
      </c>
    </row>
    <row r="17" spans="1:22" x14ac:dyDescent="0.25">
      <c r="A17" s="18">
        <v>15</v>
      </c>
      <c r="B17" s="18" t="s">
        <v>26</v>
      </c>
      <c r="C17" s="18">
        <v>2</v>
      </c>
      <c r="D17" s="18"/>
      <c r="E17" s="18">
        <v>-460</v>
      </c>
      <c r="F17" s="18" t="s">
        <v>28</v>
      </c>
      <c r="G17" s="18"/>
      <c r="H17" s="18">
        <v>15</v>
      </c>
      <c r="I17" s="18" t="s">
        <v>26</v>
      </c>
      <c r="J17" s="18">
        <v>2</v>
      </c>
      <c r="K17" s="18"/>
      <c r="L17" s="18">
        <v>460</v>
      </c>
      <c r="M17" s="18" t="s">
        <v>28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75</v>
      </c>
      <c r="C18" s="18"/>
      <c r="D18" s="18"/>
      <c r="E18" s="18">
        <v>0</v>
      </c>
      <c r="F18" s="18" t="s">
        <v>42</v>
      </c>
      <c r="G18" s="18"/>
      <c r="H18" s="18">
        <v>16</v>
      </c>
      <c r="I18" s="18" t="s">
        <v>30</v>
      </c>
      <c r="J18" s="18" t="s">
        <v>27</v>
      </c>
      <c r="K18" s="18"/>
      <c r="L18" s="18">
        <v>110</v>
      </c>
      <c r="M18" s="18" t="s">
        <v>36</v>
      </c>
      <c r="N18" s="18"/>
      <c r="O18" s="18">
        <f t="shared" si="0"/>
        <v>110</v>
      </c>
      <c r="P18" s="18">
        <f t="shared" si="1"/>
        <v>3</v>
      </c>
      <c r="Q18" s="18">
        <f t="shared" si="2"/>
        <v>3</v>
      </c>
      <c r="R18" s="18" t="str">
        <f t="shared" si="3"/>
        <v/>
      </c>
    </row>
    <row r="19" spans="1:22" x14ac:dyDescent="0.25">
      <c r="A19" s="18">
        <v>17</v>
      </c>
      <c r="B19" s="18" t="s">
        <v>56</v>
      </c>
      <c r="C19" s="18">
        <v>-1</v>
      </c>
      <c r="D19" s="18"/>
      <c r="E19" s="18">
        <v>-50</v>
      </c>
      <c r="F19" s="18" t="s">
        <v>22</v>
      </c>
      <c r="G19" s="18"/>
      <c r="H19" s="18">
        <v>17</v>
      </c>
      <c r="I19" s="18" t="s">
        <v>92</v>
      </c>
      <c r="J19" s="18">
        <v>-2</v>
      </c>
      <c r="K19" s="18"/>
      <c r="L19" s="18">
        <v>-300</v>
      </c>
      <c r="M19" s="18" t="s">
        <v>42</v>
      </c>
      <c r="N19" s="18"/>
      <c r="O19" s="18">
        <f t="shared" si="0"/>
        <v>-350</v>
      </c>
      <c r="P19" s="18">
        <f t="shared" si="1"/>
        <v>-8</v>
      </c>
      <c r="Q19" s="18" t="str">
        <f t="shared" si="2"/>
        <v/>
      </c>
      <c r="R19" s="18">
        <f t="shared" si="3"/>
        <v>8</v>
      </c>
    </row>
    <row r="20" spans="1:22" x14ac:dyDescent="0.25">
      <c r="A20" s="18">
        <v>18</v>
      </c>
      <c r="B20" s="18" t="s">
        <v>58</v>
      </c>
      <c r="C20" s="18" t="s">
        <v>27</v>
      </c>
      <c r="D20" s="18"/>
      <c r="E20" s="18">
        <v>-120</v>
      </c>
      <c r="F20" s="18" t="s">
        <v>45</v>
      </c>
      <c r="G20" s="18"/>
      <c r="H20" s="18">
        <v>18</v>
      </c>
      <c r="I20" s="18" t="s">
        <v>26</v>
      </c>
      <c r="J20" s="18">
        <v>-1</v>
      </c>
      <c r="K20" s="18"/>
      <c r="L20" s="18">
        <v>-50</v>
      </c>
      <c r="M20" s="18" t="s">
        <v>47</v>
      </c>
      <c r="N20" s="18"/>
      <c r="O20" s="18">
        <f t="shared" si="0"/>
        <v>-170</v>
      </c>
      <c r="P20" s="18">
        <f t="shared" si="1"/>
        <v>-5</v>
      </c>
      <c r="Q20" s="18" t="str">
        <f t="shared" si="2"/>
        <v/>
      </c>
      <c r="R20" s="18">
        <f t="shared" si="3"/>
        <v>5</v>
      </c>
    </row>
    <row r="21" spans="1:22" x14ac:dyDescent="0.25">
      <c r="A21" s="18">
        <v>19</v>
      </c>
      <c r="B21" s="18" t="s">
        <v>35</v>
      </c>
      <c r="C21" s="18">
        <v>-2</v>
      </c>
      <c r="D21" s="18"/>
      <c r="E21" s="18">
        <v>200</v>
      </c>
      <c r="F21" s="18" t="s">
        <v>48</v>
      </c>
      <c r="G21" s="18"/>
      <c r="H21" s="18">
        <v>19</v>
      </c>
      <c r="I21" s="18" t="s">
        <v>33</v>
      </c>
      <c r="J21" s="18">
        <v>-1</v>
      </c>
      <c r="K21" s="18"/>
      <c r="L21" s="18">
        <v>-100</v>
      </c>
      <c r="M21" s="18" t="s">
        <v>39</v>
      </c>
      <c r="N21" s="18"/>
      <c r="O21" s="18">
        <f t="shared" si="0"/>
        <v>100</v>
      </c>
      <c r="P21" s="18">
        <f t="shared" si="1"/>
        <v>3</v>
      </c>
      <c r="Q21" s="18">
        <f t="shared" si="2"/>
        <v>3</v>
      </c>
      <c r="R21" s="18" t="str">
        <f t="shared" si="3"/>
        <v/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43</v>
      </c>
      <c r="C23" s="18" t="s">
        <v>27</v>
      </c>
      <c r="D23" s="18"/>
      <c r="E23" s="18">
        <v>-110</v>
      </c>
      <c r="F23" s="18" t="s">
        <v>48</v>
      </c>
      <c r="G23" s="18"/>
      <c r="H23" s="18">
        <v>21</v>
      </c>
      <c r="I23" s="18" t="s">
        <v>44</v>
      </c>
      <c r="J23" s="18">
        <v>-1</v>
      </c>
      <c r="K23" s="18"/>
      <c r="L23" s="18">
        <v>100</v>
      </c>
      <c r="M23" s="18" t="s">
        <v>42</v>
      </c>
      <c r="N23" s="18"/>
      <c r="O23" s="18">
        <f t="shared" si="0"/>
        <v>-10</v>
      </c>
      <c r="P23" s="18">
        <f t="shared" si="1"/>
        <v>0</v>
      </c>
      <c r="Q23" s="18" t="str">
        <f t="shared" si="2"/>
        <v/>
      </c>
      <c r="R23" s="18">
        <f t="shared" si="3"/>
        <v>0</v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2</v>
      </c>
      <c r="D24" s="18"/>
      <c r="E24" s="18">
        <v>150</v>
      </c>
      <c r="F24" s="18" t="s">
        <v>28</v>
      </c>
      <c r="G24" s="18"/>
      <c r="H24" s="18">
        <v>22</v>
      </c>
      <c r="I24" s="18" t="s">
        <v>63</v>
      </c>
      <c r="J24" s="18">
        <v>3</v>
      </c>
      <c r="K24" s="18"/>
      <c r="L24" s="18">
        <v>-180</v>
      </c>
      <c r="M24" s="18" t="s">
        <v>42</v>
      </c>
      <c r="N24" s="18"/>
      <c r="O24" s="18">
        <f t="shared" si="0"/>
        <v>-30</v>
      </c>
      <c r="P24" s="18">
        <f t="shared" si="1"/>
        <v>-1</v>
      </c>
      <c r="Q24" s="18" t="str">
        <f t="shared" si="2"/>
        <v/>
      </c>
      <c r="R24" s="18">
        <f t="shared" si="3"/>
        <v>1</v>
      </c>
      <c r="T24" s="30" t="s">
        <v>64</v>
      </c>
      <c r="U24" s="30">
        <f>SUM(Q3:Q14)</f>
        <v>31</v>
      </c>
      <c r="V24" s="30">
        <f>SUM(R3:R14)</f>
        <v>13</v>
      </c>
    </row>
    <row r="25" spans="1:22" x14ac:dyDescent="0.25">
      <c r="A25" s="18">
        <v>23</v>
      </c>
      <c r="B25" s="18" t="s">
        <v>56</v>
      </c>
      <c r="C25" s="18" t="s">
        <v>27</v>
      </c>
      <c r="D25" s="18"/>
      <c r="E25" s="18">
        <v>-1430</v>
      </c>
      <c r="F25" s="18" t="s">
        <v>72</v>
      </c>
      <c r="G25" s="18"/>
      <c r="H25" s="18">
        <v>23</v>
      </c>
      <c r="I25" s="18" t="s">
        <v>59</v>
      </c>
      <c r="J25" s="18">
        <v>1</v>
      </c>
      <c r="K25" s="18"/>
      <c r="L25" s="18">
        <v>680</v>
      </c>
      <c r="M25" s="18" t="s">
        <v>28</v>
      </c>
      <c r="N25" s="18"/>
      <c r="O25" s="18">
        <f t="shared" si="0"/>
        <v>-750</v>
      </c>
      <c r="P25" s="18">
        <f t="shared" si="1"/>
        <v>-13</v>
      </c>
      <c r="Q25" s="18" t="str">
        <f t="shared" si="2"/>
        <v/>
      </c>
      <c r="R25" s="18">
        <f t="shared" si="3"/>
        <v>13</v>
      </c>
      <c r="T25" s="31" t="s">
        <v>65</v>
      </c>
      <c r="U25" s="31">
        <f>SUM(Q15:Q26)</f>
        <v>6</v>
      </c>
      <c r="V25" s="31">
        <f>SUM(R15:R26)</f>
        <v>53</v>
      </c>
    </row>
    <row r="26" spans="1:22" x14ac:dyDescent="0.25">
      <c r="A26" s="18">
        <v>24</v>
      </c>
      <c r="B26" s="18" t="s">
        <v>44</v>
      </c>
      <c r="C26" s="18" t="s">
        <v>27</v>
      </c>
      <c r="D26" s="18"/>
      <c r="E26" s="18">
        <v>-140</v>
      </c>
      <c r="F26" s="18" t="s">
        <v>21</v>
      </c>
      <c r="G26" s="18"/>
      <c r="H26" s="18">
        <v>24</v>
      </c>
      <c r="I26" s="18" t="s">
        <v>44</v>
      </c>
      <c r="J26" s="18">
        <v>-2</v>
      </c>
      <c r="K26" s="18"/>
      <c r="L26" s="18">
        <v>-100</v>
      </c>
      <c r="M26" s="18" t="s">
        <v>42</v>
      </c>
      <c r="N26" s="18"/>
      <c r="O26" s="18">
        <f t="shared" si="0"/>
        <v>-240</v>
      </c>
      <c r="P26" s="18">
        <f t="shared" si="1"/>
        <v>-6</v>
      </c>
      <c r="Q26" s="18" t="str">
        <f t="shared" si="2"/>
        <v/>
      </c>
      <c r="R26" s="18">
        <f t="shared" si="3"/>
        <v>6</v>
      </c>
      <c r="T26" s="32" t="s">
        <v>1</v>
      </c>
      <c r="U26" s="32">
        <f>SUM(U24:U25)</f>
        <v>37</v>
      </c>
      <c r="V26" s="32">
        <f>SUM(V24:V25)</f>
        <v>66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1A3A-C7A7-44B5-8871-BBD66728EB51}">
  <dimension ref="A1:B49"/>
  <sheetViews>
    <sheetView workbookViewId="0"/>
  </sheetViews>
  <sheetFormatPr defaultRowHeight="15" x14ac:dyDescent="0.25"/>
  <sheetData>
    <row r="1" spans="1:2" x14ac:dyDescent="0.25">
      <c r="A1">
        <v>-10000</v>
      </c>
      <c r="B1">
        <v>-24</v>
      </c>
    </row>
    <row r="2" spans="1:2" x14ac:dyDescent="0.25">
      <c r="A2">
        <v>-3990</v>
      </c>
      <c r="B2">
        <v>-23</v>
      </c>
    </row>
    <row r="3" spans="1:2" x14ac:dyDescent="0.25">
      <c r="A3">
        <v>-3490</v>
      </c>
      <c r="B3">
        <v>-22</v>
      </c>
    </row>
    <row r="4" spans="1:2" x14ac:dyDescent="0.25">
      <c r="A4">
        <v>-2990</v>
      </c>
      <c r="B4">
        <v>-21</v>
      </c>
    </row>
    <row r="5" spans="1:2" x14ac:dyDescent="0.25">
      <c r="A5">
        <v>-2490</v>
      </c>
      <c r="B5">
        <v>-20</v>
      </c>
    </row>
    <row r="6" spans="1:2" x14ac:dyDescent="0.25">
      <c r="A6">
        <v>-2240</v>
      </c>
      <c r="B6">
        <v>-19</v>
      </c>
    </row>
    <row r="7" spans="1:2" x14ac:dyDescent="0.25">
      <c r="A7">
        <v>-1990</v>
      </c>
      <c r="B7">
        <v>-18</v>
      </c>
    </row>
    <row r="8" spans="1:2" x14ac:dyDescent="0.25">
      <c r="A8">
        <v>-1740</v>
      </c>
      <c r="B8">
        <v>-17</v>
      </c>
    </row>
    <row r="9" spans="1:2" x14ac:dyDescent="0.25">
      <c r="A9">
        <v>-1490</v>
      </c>
      <c r="B9">
        <v>-16</v>
      </c>
    </row>
    <row r="10" spans="1:2" x14ac:dyDescent="0.25">
      <c r="A10">
        <v>-1290</v>
      </c>
      <c r="B10">
        <v>-15</v>
      </c>
    </row>
    <row r="11" spans="1:2" x14ac:dyDescent="0.25">
      <c r="A11">
        <v>-1090</v>
      </c>
      <c r="B11">
        <v>-14</v>
      </c>
    </row>
    <row r="12" spans="1:2" x14ac:dyDescent="0.25">
      <c r="A12">
        <v>-890</v>
      </c>
      <c r="B12">
        <v>-13</v>
      </c>
    </row>
    <row r="13" spans="1:2" x14ac:dyDescent="0.25">
      <c r="A13">
        <v>-740</v>
      </c>
      <c r="B13">
        <v>-12</v>
      </c>
    </row>
    <row r="14" spans="1:2" x14ac:dyDescent="0.25">
      <c r="A14">
        <v>-590</v>
      </c>
      <c r="B14">
        <v>-11</v>
      </c>
    </row>
    <row r="15" spans="1:2" x14ac:dyDescent="0.25">
      <c r="A15">
        <v>-490</v>
      </c>
      <c r="B15">
        <v>-10</v>
      </c>
    </row>
    <row r="16" spans="1:2" x14ac:dyDescent="0.25">
      <c r="A16">
        <v>-420</v>
      </c>
      <c r="B16">
        <v>-9</v>
      </c>
    </row>
    <row r="17" spans="1:2" x14ac:dyDescent="0.25">
      <c r="A17">
        <v>-360</v>
      </c>
      <c r="B17">
        <v>-8</v>
      </c>
    </row>
    <row r="18" spans="1:2" x14ac:dyDescent="0.25">
      <c r="A18">
        <v>-310</v>
      </c>
      <c r="B18">
        <v>-7</v>
      </c>
    </row>
    <row r="19" spans="1:2" x14ac:dyDescent="0.25">
      <c r="A19">
        <v>-260</v>
      </c>
      <c r="B19">
        <v>-6</v>
      </c>
    </row>
    <row r="20" spans="1:2" x14ac:dyDescent="0.25">
      <c r="A20">
        <v>-210</v>
      </c>
      <c r="B20">
        <v>-5</v>
      </c>
    </row>
    <row r="21" spans="1:2" x14ac:dyDescent="0.25">
      <c r="A21">
        <v>-160</v>
      </c>
      <c r="B21">
        <v>-4</v>
      </c>
    </row>
    <row r="22" spans="1:2" x14ac:dyDescent="0.25">
      <c r="A22">
        <v>-120</v>
      </c>
      <c r="B22">
        <v>-3</v>
      </c>
    </row>
    <row r="23" spans="1:2" x14ac:dyDescent="0.25">
      <c r="A23">
        <v>-80</v>
      </c>
      <c r="B23">
        <v>-2</v>
      </c>
    </row>
    <row r="24" spans="1:2" x14ac:dyDescent="0.25">
      <c r="A24">
        <v>-40</v>
      </c>
      <c r="B24">
        <v>-1</v>
      </c>
    </row>
    <row r="25" spans="1:2" x14ac:dyDescent="0.25">
      <c r="A25">
        <v>-10</v>
      </c>
      <c r="B25">
        <v>0</v>
      </c>
    </row>
    <row r="26" spans="1:2" x14ac:dyDescent="0.25">
      <c r="A26">
        <v>20</v>
      </c>
      <c r="B26">
        <v>1</v>
      </c>
    </row>
    <row r="27" spans="1:2" x14ac:dyDescent="0.25">
      <c r="A27">
        <v>50</v>
      </c>
      <c r="B27">
        <v>2</v>
      </c>
    </row>
    <row r="28" spans="1:2" x14ac:dyDescent="0.25">
      <c r="A28">
        <v>90</v>
      </c>
      <c r="B28">
        <v>3</v>
      </c>
    </row>
    <row r="29" spans="1:2" x14ac:dyDescent="0.25">
      <c r="A29">
        <v>130</v>
      </c>
      <c r="B29">
        <v>4</v>
      </c>
    </row>
    <row r="30" spans="1:2" x14ac:dyDescent="0.25">
      <c r="A30">
        <v>170</v>
      </c>
      <c r="B30">
        <v>5</v>
      </c>
    </row>
    <row r="31" spans="1:2" x14ac:dyDescent="0.25">
      <c r="A31">
        <v>220</v>
      </c>
      <c r="B31">
        <v>6</v>
      </c>
    </row>
    <row r="32" spans="1:2" x14ac:dyDescent="0.25">
      <c r="A32">
        <v>270</v>
      </c>
      <c r="B32">
        <v>7</v>
      </c>
    </row>
    <row r="33" spans="1:2" x14ac:dyDescent="0.25">
      <c r="A33">
        <v>320</v>
      </c>
      <c r="B33">
        <v>8</v>
      </c>
    </row>
    <row r="34" spans="1:2" x14ac:dyDescent="0.25">
      <c r="A34">
        <v>370</v>
      </c>
      <c r="B34">
        <v>9</v>
      </c>
    </row>
    <row r="35" spans="1:2" x14ac:dyDescent="0.25">
      <c r="A35">
        <v>430</v>
      </c>
      <c r="B35">
        <v>10</v>
      </c>
    </row>
    <row r="36" spans="1:2" x14ac:dyDescent="0.25">
      <c r="A36">
        <v>500</v>
      </c>
      <c r="B36">
        <v>11</v>
      </c>
    </row>
    <row r="37" spans="1:2" x14ac:dyDescent="0.25">
      <c r="A37">
        <v>600</v>
      </c>
      <c r="B37">
        <v>12</v>
      </c>
    </row>
    <row r="38" spans="1:2" x14ac:dyDescent="0.25">
      <c r="A38">
        <v>750</v>
      </c>
      <c r="B38">
        <v>13</v>
      </c>
    </row>
    <row r="39" spans="1:2" x14ac:dyDescent="0.25">
      <c r="A39">
        <v>900</v>
      </c>
      <c r="B39">
        <v>14</v>
      </c>
    </row>
    <row r="40" spans="1:2" x14ac:dyDescent="0.25">
      <c r="A40">
        <v>1100</v>
      </c>
      <c r="B40">
        <v>15</v>
      </c>
    </row>
    <row r="41" spans="1:2" x14ac:dyDescent="0.25">
      <c r="A41">
        <v>1300</v>
      </c>
      <c r="B41">
        <v>16</v>
      </c>
    </row>
    <row r="42" spans="1:2" x14ac:dyDescent="0.25">
      <c r="A42">
        <v>1500</v>
      </c>
      <c r="B42">
        <v>17</v>
      </c>
    </row>
    <row r="43" spans="1:2" x14ac:dyDescent="0.25">
      <c r="A43">
        <v>1750</v>
      </c>
      <c r="B43">
        <v>18</v>
      </c>
    </row>
    <row r="44" spans="1:2" x14ac:dyDescent="0.25">
      <c r="A44">
        <v>2000</v>
      </c>
      <c r="B44">
        <v>19</v>
      </c>
    </row>
    <row r="45" spans="1:2" x14ac:dyDescent="0.25">
      <c r="A45">
        <v>2250</v>
      </c>
      <c r="B45">
        <v>20</v>
      </c>
    </row>
    <row r="46" spans="1:2" x14ac:dyDescent="0.25">
      <c r="A46">
        <v>2500</v>
      </c>
      <c r="B46">
        <v>21</v>
      </c>
    </row>
    <row r="47" spans="1:2" x14ac:dyDescent="0.25">
      <c r="A47">
        <v>3000</v>
      </c>
      <c r="B47">
        <v>22</v>
      </c>
    </row>
    <row r="48" spans="1:2" x14ac:dyDescent="0.25">
      <c r="A48">
        <v>3500</v>
      </c>
      <c r="B48">
        <v>23</v>
      </c>
    </row>
    <row r="49" spans="1:2" x14ac:dyDescent="0.25">
      <c r="A49">
        <v>4000</v>
      </c>
      <c r="B49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0151-779C-479D-89DA-7641072298A4}">
  <dimension ref="A1:M10"/>
  <sheetViews>
    <sheetView workbookViewId="0">
      <selection activeCell="D8" sqref="D8"/>
    </sheetView>
  </sheetViews>
  <sheetFormatPr defaultRowHeight="15" x14ac:dyDescent="0.25"/>
  <cols>
    <col min="1" max="1" width="18.28515625" customWidth="1"/>
    <col min="2" max="2" width="10.42578125" bestFit="1" customWidth="1"/>
    <col min="3" max="3" width="13.5703125" bestFit="1" customWidth="1"/>
    <col min="4" max="4" width="10.85546875" bestFit="1" customWidth="1"/>
    <col min="5" max="5" width="13.5703125" bestFit="1" customWidth="1"/>
    <col min="6" max="7" width="12.140625" bestFit="1" customWidth="1"/>
    <col min="8" max="8" width="14.5703125" bestFit="1" customWidth="1"/>
    <col min="9" max="9" width="15.42578125" bestFit="1" customWidth="1"/>
    <col min="10" max="10" width="6.5703125" customWidth="1"/>
    <col min="13" max="13" width="15.140625" customWidth="1"/>
  </cols>
  <sheetData>
    <row r="1" spans="1:13" ht="15.75" thickTop="1" x14ac:dyDescent="0.25">
      <c r="A1" s="1" t="s">
        <v>0</v>
      </c>
      <c r="B1" s="2" t="str">
        <f>[1]Teams!$B$2</f>
        <v>Klavertje 4</v>
      </c>
      <c r="C1" s="2" t="str">
        <f>[1]Teams!$B$3</f>
        <v>BridgePEELers</v>
      </c>
      <c r="D1" s="2" t="str">
        <f>[1]Teams!$B$4</f>
        <v>BC70copier</v>
      </c>
      <c r="E1" s="2" t="str">
        <f>[1]Teams!$B$5</f>
        <v>BC CS Nuenen</v>
      </c>
      <c r="F1" s="2" t="str">
        <f>[1]Teams!$B$6</f>
        <v>ABC Tobbers</v>
      </c>
      <c r="G1" s="2" t="str">
        <f>[1]Teams!$B$7</f>
        <v>Sans Chagrin</v>
      </c>
      <c r="H1" s="2" t="str">
        <f>[1]Teams!$B$8</f>
        <v>Dommelclubke</v>
      </c>
      <c r="I1" s="2" t="str">
        <f>[1]Teams!$B$9</f>
        <v>Dommelbridge1</v>
      </c>
      <c r="J1" s="2" t="s">
        <v>1</v>
      </c>
      <c r="K1" s="2" t="s">
        <v>2</v>
      </c>
      <c r="L1" s="2" t="s">
        <v>3</v>
      </c>
      <c r="M1" s="3" t="s">
        <v>0</v>
      </c>
    </row>
    <row r="2" spans="1:13" x14ac:dyDescent="0.25">
      <c r="A2" s="4" t="str">
        <f>[1]Teams!$B$2</f>
        <v>Klavertje 4</v>
      </c>
      <c r="B2" s="5" t="s">
        <v>4</v>
      </c>
      <c r="C2" s="6">
        <f>VALUE(8.77)</f>
        <v>8.77</v>
      </c>
      <c r="D2" s="6">
        <f>VALUE(2.75)</f>
        <v>2.75</v>
      </c>
      <c r="E2" s="6">
        <f>VALUE(2.64)</f>
        <v>2.64</v>
      </c>
      <c r="F2" s="6"/>
      <c r="G2" s="6">
        <f>VALUE(12.33)</f>
        <v>12.33</v>
      </c>
      <c r="H2" s="6">
        <f>VALUE(0.49)</f>
        <v>0.49</v>
      </c>
      <c r="I2" s="6">
        <f>VALUE(0)</f>
        <v>0</v>
      </c>
      <c r="J2" s="6">
        <f>SUM($B$2:$I$2)</f>
        <v>26.98</v>
      </c>
      <c r="K2" s="7">
        <f>IFERROR(AVERAGEIF($B$2:$I$2,"&lt;&gt;"""),"")</f>
        <v>4.496666666666667</v>
      </c>
      <c r="L2" s="6">
        <f t="shared" ref="L2:L9" si="0">IFERROR(RANK(K2,$K$2:$K$9,0),"")</f>
        <v>8</v>
      </c>
      <c r="M2" s="8" t="str">
        <f>[1]Teams!$B$2</f>
        <v>Klavertje 4</v>
      </c>
    </row>
    <row r="3" spans="1:13" x14ac:dyDescent="0.25">
      <c r="A3" s="4" t="str">
        <f>[1]Teams!$B$3</f>
        <v>BridgePEELers</v>
      </c>
      <c r="B3" s="6">
        <f>VALUE(11.23)</f>
        <v>11.23</v>
      </c>
      <c r="C3" s="5" t="s">
        <v>4</v>
      </c>
      <c r="D3" s="6"/>
      <c r="E3" s="6">
        <f>VALUE(10.99)</f>
        <v>10.99</v>
      </c>
      <c r="F3" s="6">
        <f>VALUE(4.76)</f>
        <v>4.76</v>
      </c>
      <c r="G3" s="6">
        <f>VALUE(12.12)</f>
        <v>12.12</v>
      </c>
      <c r="H3" s="6">
        <f>VALUE(7.46)</f>
        <v>7.46</v>
      </c>
      <c r="I3" s="6">
        <f>VALUE(3.49)</f>
        <v>3.49</v>
      </c>
      <c r="J3" s="6">
        <f>SUM($B$3:$I$3)</f>
        <v>50.05</v>
      </c>
      <c r="K3" s="7">
        <f>IFERROR(AVERAGEIF($B$3:$I$3,"&lt;&gt;"""),"")</f>
        <v>8.3416666666666668</v>
      </c>
      <c r="L3" s="6">
        <f t="shared" si="0"/>
        <v>7</v>
      </c>
      <c r="M3" s="8" t="str">
        <f>[1]Teams!$B$3</f>
        <v>BridgePEELers</v>
      </c>
    </row>
    <row r="4" spans="1:13" x14ac:dyDescent="0.25">
      <c r="A4" s="4" t="str">
        <f>[1]Teams!$B$4</f>
        <v>BC70copier</v>
      </c>
      <c r="B4" s="6">
        <f>VALUE(17.25)</f>
        <v>17.25</v>
      </c>
      <c r="C4" s="6"/>
      <c r="D4" s="5" t="s">
        <v>4</v>
      </c>
      <c r="E4" s="6">
        <f>VALUE(5.74)</f>
        <v>5.74</v>
      </c>
      <c r="F4" s="6">
        <f>VALUE(4.17)</f>
        <v>4.17</v>
      </c>
      <c r="G4" s="6">
        <v>6.66</v>
      </c>
      <c r="H4" s="6">
        <f>VALUE(16.25)</f>
        <v>16.25</v>
      </c>
      <c r="I4" s="6">
        <f>VALUE(10.99)</f>
        <v>10.99</v>
      </c>
      <c r="J4" s="6">
        <f>SUM($B$4:$I$4)</f>
        <v>61.060000000000009</v>
      </c>
      <c r="K4" s="7">
        <f>IFERROR(AVERAGEIF($B$4:$I$4,"&lt;&gt;"""),"")</f>
        <v>10.176666666666668</v>
      </c>
      <c r="L4" s="6">
        <f t="shared" si="0"/>
        <v>5</v>
      </c>
      <c r="M4" s="8" t="str">
        <f>[1]Teams!$B$4</f>
        <v>BC70copier</v>
      </c>
    </row>
    <row r="5" spans="1:13" x14ac:dyDescent="0.25">
      <c r="A5" s="4" t="str">
        <f>[1]Teams!$B$5</f>
        <v>BC CS Nuenen</v>
      </c>
      <c r="B5" s="6">
        <f>VALUE(17.36)</f>
        <v>17.36</v>
      </c>
      <c r="C5" s="6">
        <f>VALUE(9.01)</f>
        <v>9.01</v>
      </c>
      <c r="D5" s="6">
        <f>VALUE(14.26)</f>
        <v>14.26</v>
      </c>
      <c r="E5" s="5" t="s">
        <v>4</v>
      </c>
      <c r="F5" s="6">
        <f>VALUE(4.92)</f>
        <v>4.92</v>
      </c>
      <c r="G5" s="6">
        <f>VALUE(7.67)</f>
        <v>7.67</v>
      </c>
      <c r="H5" s="6"/>
      <c r="I5" s="6">
        <f>VALUE(13.9)</f>
        <v>13.9</v>
      </c>
      <c r="J5" s="6">
        <f>SUM($B$5:$I$5)</f>
        <v>67.12</v>
      </c>
      <c r="K5" s="7">
        <f>IFERROR(AVERAGEIF($B$5:$I$5,"&lt;&gt;"""),"")</f>
        <v>11.186666666666667</v>
      </c>
      <c r="L5" s="6">
        <f t="shared" si="0"/>
        <v>3</v>
      </c>
      <c r="M5" s="8" t="str">
        <f>[1]Teams!$B$5</f>
        <v>BC CS Nuenen</v>
      </c>
    </row>
    <row r="6" spans="1:13" x14ac:dyDescent="0.25">
      <c r="A6" s="4" t="str">
        <f>[1]Teams!$B$6</f>
        <v>ABC Tobbers</v>
      </c>
      <c r="B6" s="6"/>
      <c r="C6" s="6">
        <f>VALUE(15.24)</f>
        <v>15.24</v>
      </c>
      <c r="D6" s="6">
        <f>VALUE(15.83)</f>
        <v>15.83</v>
      </c>
      <c r="E6" s="6">
        <f>VALUE(15.08)</f>
        <v>15.08</v>
      </c>
      <c r="F6" s="5" t="s">
        <v>4</v>
      </c>
      <c r="G6" s="6">
        <f>VALUE(14.26)</f>
        <v>14.26</v>
      </c>
      <c r="H6" s="6">
        <f>VALUE(1.53)</f>
        <v>1.53</v>
      </c>
      <c r="I6" s="6">
        <f>VALUE(15.69)</f>
        <v>15.69</v>
      </c>
      <c r="J6" s="6">
        <f>SUM($B$6:$I$6)</f>
        <v>77.63</v>
      </c>
      <c r="K6" s="7">
        <f>IFERROR(AVERAGEIF($B$6:$I$6,"&lt;&gt;"""),"")</f>
        <v>12.938333333333333</v>
      </c>
      <c r="L6" s="6">
        <f t="shared" si="0"/>
        <v>2</v>
      </c>
      <c r="M6" s="8" t="str">
        <f>[1]Teams!$B$6</f>
        <v>ABC Tobbers</v>
      </c>
    </row>
    <row r="7" spans="1:13" x14ac:dyDescent="0.25">
      <c r="A7" s="4" t="str">
        <f>[1]Teams!$B$7</f>
        <v>Sans Chagrin</v>
      </c>
      <c r="B7" s="6">
        <f>VALUE(7.67)</f>
        <v>7.67</v>
      </c>
      <c r="C7" s="6">
        <f>VALUE(7.88)</f>
        <v>7.88</v>
      </c>
      <c r="D7" s="6">
        <v>13.34</v>
      </c>
      <c r="E7" s="6">
        <f>VALUE(12.33)</f>
        <v>12.33</v>
      </c>
      <c r="F7" s="6">
        <f>VALUE(5.74)</f>
        <v>5.74</v>
      </c>
      <c r="G7" s="5" t="s">
        <v>4</v>
      </c>
      <c r="H7" s="6">
        <f>VALUE(7.25)</f>
        <v>7.25</v>
      </c>
      <c r="I7" s="6"/>
      <c r="J7" s="6">
        <f>SUM($B$7:$I$7)</f>
        <v>54.21</v>
      </c>
      <c r="K7" s="7">
        <f>IFERROR(AVERAGEIF($B$7:$I$7,"&lt;&gt;"""),"")</f>
        <v>9.0350000000000001</v>
      </c>
      <c r="L7" s="6">
        <f t="shared" si="0"/>
        <v>6</v>
      </c>
      <c r="M7" s="8" t="str">
        <f>[1]Teams!$B$7</f>
        <v>Sans Chagrin</v>
      </c>
    </row>
    <row r="8" spans="1:13" x14ac:dyDescent="0.25">
      <c r="A8" s="4" t="str">
        <f>[1]Teams!$B$8</f>
        <v>Dommelclubke</v>
      </c>
      <c r="B8" s="6">
        <f>VALUE(19.51)</f>
        <v>19.510000000000002</v>
      </c>
      <c r="C8" s="6">
        <f>VALUE(12.54)</f>
        <v>12.54</v>
      </c>
      <c r="D8" s="6">
        <f>VALUE(3.75)</f>
        <v>3.75</v>
      </c>
      <c r="E8" s="6"/>
      <c r="F8" s="6">
        <f>VALUE(18.47)</f>
        <v>18.47</v>
      </c>
      <c r="G8" s="6">
        <f>VALUE(12.75)</f>
        <v>12.75</v>
      </c>
      <c r="H8" s="5" t="s">
        <v>4</v>
      </c>
      <c r="I8" s="6">
        <f>VALUE(14.6)</f>
        <v>14.6</v>
      </c>
      <c r="J8" s="6">
        <f>SUM($B$8:$I$8)</f>
        <v>81.61999999999999</v>
      </c>
      <c r="K8" s="7">
        <f>IFERROR(AVERAGEIF($B$8:$I$8,"&lt;&gt;"""),"")</f>
        <v>13.603333333333332</v>
      </c>
      <c r="L8" s="6">
        <f t="shared" si="0"/>
        <v>1</v>
      </c>
      <c r="M8" s="8" t="str">
        <f>[1]Teams!$B$8</f>
        <v>Dommelclubke</v>
      </c>
    </row>
    <row r="9" spans="1:13" ht="15.75" thickBot="1" x14ac:dyDescent="0.3">
      <c r="A9" s="9" t="str">
        <f>[1]Teams!$B$9</f>
        <v>Dommelbridge1</v>
      </c>
      <c r="B9" s="10">
        <f>VALUE(20)</f>
        <v>20</v>
      </c>
      <c r="C9" s="10">
        <f>VALUE(16.51)</f>
        <v>16.510000000000002</v>
      </c>
      <c r="D9" s="10">
        <f>VALUE(9.01)</f>
        <v>9.01</v>
      </c>
      <c r="E9" s="10">
        <f>VALUE(6.1)</f>
        <v>6.1</v>
      </c>
      <c r="F9" s="10">
        <f>VALUE(4.31)</f>
        <v>4.3099999999999996</v>
      </c>
      <c r="G9" s="10"/>
      <c r="H9" s="10">
        <f>VALUE(5.4)</f>
        <v>5.4</v>
      </c>
      <c r="I9" s="11" t="s">
        <v>4</v>
      </c>
      <c r="J9" s="10">
        <f>SUM($B$9:$I$9)</f>
        <v>61.330000000000005</v>
      </c>
      <c r="K9" s="12">
        <f>IFERROR(AVERAGEIF($B$9:$I$9,"&lt;&gt;"""),"")</f>
        <v>10.221666666666668</v>
      </c>
      <c r="L9" s="10">
        <f t="shared" si="0"/>
        <v>4</v>
      </c>
      <c r="M9" s="13" t="str">
        <f>[1]Teams!$B$9</f>
        <v>Dommelbridge1</v>
      </c>
    </row>
    <row r="10" spans="1:13" ht="15.75" thickTop="1" x14ac:dyDescent="0.25"/>
  </sheetData>
  <conditionalFormatting sqref="B2:I9">
    <cfRule type="containsText" dxfId="1" priority="1" stopIfTrue="1" operator="containsText" text="xxx">
      <formula>NOT(ISERROR(SEARCH("xxx",B2)))</formula>
    </cfRule>
    <cfRule type="cellIs" dxfId="0" priority="2" stopIfTrue="1" operator="not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97DD-955E-40D0-A32E-58EAD1A141D1}">
  <dimension ref="A1:W26"/>
  <sheetViews>
    <sheetView tabSelected="1"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7</v>
      </c>
      <c r="K1" s="15" t="s">
        <v>8</v>
      </c>
      <c r="L1" s="16" t="s">
        <v>9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>
        <v>1</v>
      </c>
      <c r="D3" s="18"/>
      <c r="E3" s="18">
        <v>-450</v>
      </c>
      <c r="F3" s="18" t="s">
        <v>21</v>
      </c>
      <c r="G3" s="18"/>
      <c r="H3" s="18">
        <v>1</v>
      </c>
      <c r="I3" s="18" t="s">
        <v>20</v>
      </c>
      <c r="J3" s="18">
        <v>-1</v>
      </c>
      <c r="K3" s="18"/>
      <c r="L3" s="18">
        <v>-50</v>
      </c>
      <c r="M3" s="18" t="s">
        <v>22</v>
      </c>
      <c r="N3" s="18"/>
      <c r="O3" s="18">
        <f t="shared" ref="O3:O26" si="0">E3 + L3</f>
        <v>-500</v>
      </c>
      <c r="P3" s="18">
        <f t="shared" ref="P3:P26" si="1">VLOOKUP(O3,Impschaal,2)</f>
        <v>-11</v>
      </c>
      <c r="Q3" s="18" t="str">
        <f t="shared" ref="Q3:Q26" si="2">IF(O3&gt;0,P3,"")</f>
        <v/>
      </c>
      <c r="R3" s="18">
        <f t="shared" ref="R3:R26" si="3">IF(O3&lt;0,-1*P3,"")</f>
        <v>11</v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-400</v>
      </c>
      <c r="F4" s="18" t="s">
        <v>28</v>
      </c>
      <c r="G4" s="18"/>
      <c r="H4" s="18">
        <v>2</v>
      </c>
      <c r="I4" s="18" t="s">
        <v>26</v>
      </c>
      <c r="J4" s="18">
        <v>-1</v>
      </c>
      <c r="K4" s="18"/>
      <c r="L4" s="18">
        <v>-50</v>
      </c>
      <c r="M4" s="18" t="s">
        <v>29</v>
      </c>
      <c r="N4" s="18"/>
      <c r="O4" s="18">
        <f t="shared" si="0"/>
        <v>-450</v>
      </c>
      <c r="P4" s="18">
        <f t="shared" si="1"/>
        <v>-10</v>
      </c>
      <c r="Q4" s="18" t="str">
        <f t="shared" si="2"/>
        <v/>
      </c>
      <c r="R4" s="18">
        <f t="shared" si="3"/>
        <v>10</v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100</v>
      </c>
      <c r="F5" s="18" t="s">
        <v>28</v>
      </c>
      <c r="G5" s="18"/>
      <c r="H5" s="18">
        <v>3</v>
      </c>
      <c r="I5" s="18" t="s">
        <v>30</v>
      </c>
      <c r="J5" s="18">
        <v>-1</v>
      </c>
      <c r="K5" s="18"/>
      <c r="L5" s="18">
        <v>-100</v>
      </c>
      <c r="M5" s="18" t="s">
        <v>28</v>
      </c>
      <c r="N5" s="18"/>
      <c r="O5" s="18">
        <f t="shared" si="0"/>
        <v>0</v>
      </c>
      <c r="P5" s="18">
        <f t="shared" si="1"/>
        <v>0</v>
      </c>
      <c r="Q5" s="18" t="str">
        <f t="shared" si="2"/>
        <v/>
      </c>
      <c r="R5" s="18" t="str">
        <f t="shared" si="3"/>
        <v/>
      </c>
      <c r="S5" s="24" t="s">
        <v>31</v>
      </c>
      <c r="T5" s="6" t="s">
        <v>32</v>
      </c>
      <c r="U5" s="6">
        <f>SUM(Q3:Q26)</f>
        <v>32</v>
      </c>
      <c r="V5" s="6">
        <f>U5 - U6</f>
        <v>-41</v>
      </c>
      <c r="W5" s="7">
        <f>IF(V5&gt;0,VLOOKUP(V5,VPSchaal,10),20-VLOOKUP(V6,VPSchaal,10))</f>
        <v>2.75</v>
      </c>
    </row>
    <row r="6" spans="1:23" x14ac:dyDescent="0.25">
      <c r="A6" s="18">
        <v>4</v>
      </c>
      <c r="B6" s="18" t="s">
        <v>33</v>
      </c>
      <c r="C6" s="18">
        <v>-2</v>
      </c>
      <c r="D6" s="18"/>
      <c r="E6" s="18">
        <v>-200</v>
      </c>
      <c r="F6" s="18" t="s">
        <v>34</v>
      </c>
      <c r="G6" s="18"/>
      <c r="H6" s="18">
        <v>4</v>
      </c>
      <c r="I6" s="18" t="s">
        <v>35</v>
      </c>
      <c r="J6" s="18">
        <v>-1</v>
      </c>
      <c r="K6" s="18"/>
      <c r="L6" s="18">
        <v>100</v>
      </c>
      <c r="M6" s="18" t="s">
        <v>36</v>
      </c>
      <c r="N6" s="18"/>
      <c r="O6" s="18">
        <f t="shared" si="0"/>
        <v>-100</v>
      </c>
      <c r="P6" s="18">
        <f t="shared" si="1"/>
        <v>-3</v>
      </c>
      <c r="Q6" s="18" t="str">
        <f t="shared" si="2"/>
        <v/>
      </c>
      <c r="R6" s="18">
        <f t="shared" si="3"/>
        <v>3</v>
      </c>
      <c r="S6" s="25" t="s">
        <v>37</v>
      </c>
      <c r="T6" s="26" t="s">
        <v>38</v>
      </c>
      <c r="U6" s="26">
        <f>SUM(R3:R26)</f>
        <v>73</v>
      </c>
      <c r="V6" s="26">
        <f>U6 - U5</f>
        <v>41</v>
      </c>
      <c r="W6" s="27">
        <f>IF(V6&gt;0,VLOOKUP(V6,VPSchaal,10),20-VLOOKUP(V5,VPSchaal,10))</f>
        <v>17.25</v>
      </c>
    </row>
    <row r="7" spans="1:23" x14ac:dyDescent="0.25">
      <c r="A7" s="18">
        <v>5</v>
      </c>
      <c r="B7" s="18" t="s">
        <v>33</v>
      </c>
      <c r="C7" s="18">
        <v>-4</v>
      </c>
      <c r="D7" s="18"/>
      <c r="E7" s="18">
        <v>200</v>
      </c>
      <c r="F7" s="18" t="s">
        <v>39</v>
      </c>
      <c r="G7" s="18"/>
      <c r="H7" s="18">
        <v>5</v>
      </c>
      <c r="I7" s="18" t="s">
        <v>35</v>
      </c>
      <c r="J7" s="18">
        <v>-2</v>
      </c>
      <c r="K7" s="18"/>
      <c r="L7" s="18">
        <v>200</v>
      </c>
      <c r="M7" s="18" t="s">
        <v>40</v>
      </c>
      <c r="N7" s="18"/>
      <c r="O7" s="18">
        <f t="shared" si="0"/>
        <v>400</v>
      </c>
      <c r="P7" s="18">
        <f t="shared" si="1"/>
        <v>9</v>
      </c>
      <c r="Q7" s="18">
        <f t="shared" si="2"/>
        <v>9</v>
      </c>
      <c r="R7" s="18" t="str">
        <f t="shared" si="3"/>
        <v/>
      </c>
    </row>
    <row r="8" spans="1:23" x14ac:dyDescent="0.25">
      <c r="A8" s="18">
        <v>6</v>
      </c>
      <c r="B8" s="18" t="s">
        <v>41</v>
      </c>
      <c r="C8" s="18">
        <v>1</v>
      </c>
      <c r="D8" s="18"/>
      <c r="E8" s="18">
        <v>140</v>
      </c>
      <c r="F8" s="18" t="s">
        <v>42</v>
      </c>
      <c r="G8" s="18"/>
      <c r="H8" s="18">
        <v>6</v>
      </c>
      <c r="I8" s="18" t="s">
        <v>43</v>
      </c>
      <c r="J8" s="18">
        <v>-2</v>
      </c>
      <c r="K8" s="18"/>
      <c r="L8" s="18">
        <v>-200</v>
      </c>
      <c r="M8" s="18" t="s">
        <v>42</v>
      </c>
      <c r="N8" s="18"/>
      <c r="O8" s="18">
        <f t="shared" si="0"/>
        <v>-60</v>
      </c>
      <c r="P8" s="18">
        <f t="shared" si="1"/>
        <v>-2</v>
      </c>
      <c r="Q8" s="18" t="str">
        <f t="shared" si="2"/>
        <v/>
      </c>
      <c r="R8" s="18">
        <f t="shared" si="3"/>
        <v>2</v>
      </c>
    </row>
    <row r="9" spans="1:23" x14ac:dyDescent="0.25">
      <c r="A9" s="18">
        <v>7</v>
      </c>
      <c r="B9" s="18" t="s">
        <v>35</v>
      </c>
      <c r="C9" s="18">
        <v>2</v>
      </c>
      <c r="D9" s="18"/>
      <c r="E9" s="18">
        <v>680</v>
      </c>
      <c r="F9" s="18" t="s">
        <v>28</v>
      </c>
      <c r="G9" s="18"/>
      <c r="H9" s="18">
        <v>7</v>
      </c>
      <c r="I9" s="18" t="s">
        <v>35</v>
      </c>
      <c r="J9" s="18">
        <v>2</v>
      </c>
      <c r="K9" s="18"/>
      <c r="L9" s="18">
        <v>-680</v>
      </c>
      <c r="M9" s="18" t="s">
        <v>28</v>
      </c>
      <c r="N9" s="18"/>
      <c r="O9" s="18">
        <f t="shared" si="0"/>
        <v>0</v>
      </c>
      <c r="P9" s="18">
        <f t="shared" si="1"/>
        <v>0</v>
      </c>
      <c r="Q9" s="18" t="str">
        <f t="shared" si="2"/>
        <v/>
      </c>
      <c r="R9" s="18" t="str">
        <f t="shared" si="3"/>
        <v/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-140</v>
      </c>
      <c r="F10" s="18" t="s">
        <v>45</v>
      </c>
      <c r="G10" s="18"/>
      <c r="H10" s="18">
        <v>8</v>
      </c>
      <c r="I10" s="18" t="s">
        <v>20</v>
      </c>
      <c r="J10" s="18" t="s">
        <v>27</v>
      </c>
      <c r="K10" s="18"/>
      <c r="L10" s="18">
        <v>-420</v>
      </c>
      <c r="M10" s="18" t="s">
        <v>29</v>
      </c>
      <c r="N10" s="18"/>
      <c r="O10" s="18">
        <f t="shared" si="0"/>
        <v>-560</v>
      </c>
      <c r="P10" s="18">
        <f t="shared" si="1"/>
        <v>-11</v>
      </c>
      <c r="Q10" s="18" t="str">
        <f t="shared" si="2"/>
        <v/>
      </c>
      <c r="R10" s="18">
        <f t="shared" si="3"/>
        <v>11</v>
      </c>
    </row>
    <row r="11" spans="1:23" x14ac:dyDescent="0.25">
      <c r="A11" s="18">
        <v>9</v>
      </c>
      <c r="B11" s="18" t="s">
        <v>33</v>
      </c>
      <c r="C11" s="18">
        <v>-1</v>
      </c>
      <c r="D11" s="18"/>
      <c r="E11" s="18">
        <v>-50</v>
      </c>
      <c r="F11" s="18" t="s">
        <v>46</v>
      </c>
      <c r="G11" s="18"/>
      <c r="H11" s="18">
        <v>9</v>
      </c>
      <c r="I11" s="18" t="s">
        <v>30</v>
      </c>
      <c r="J11" s="18">
        <v>-3</v>
      </c>
      <c r="K11" s="18"/>
      <c r="L11" s="18">
        <v>-300</v>
      </c>
      <c r="M11" s="18" t="s">
        <v>21</v>
      </c>
      <c r="N11" s="18"/>
      <c r="O11" s="18">
        <f t="shared" si="0"/>
        <v>-350</v>
      </c>
      <c r="P11" s="18">
        <f t="shared" si="1"/>
        <v>-8</v>
      </c>
      <c r="Q11" s="18" t="str">
        <f t="shared" si="2"/>
        <v/>
      </c>
      <c r="R11" s="18">
        <f t="shared" si="3"/>
        <v>8</v>
      </c>
    </row>
    <row r="12" spans="1:23" x14ac:dyDescent="0.25">
      <c r="A12" s="18">
        <v>10</v>
      </c>
      <c r="B12" s="18" t="s">
        <v>26</v>
      </c>
      <c r="C12" s="18">
        <v>2</v>
      </c>
      <c r="D12" s="18"/>
      <c r="E12" s="18">
        <v>-660</v>
      </c>
      <c r="F12" s="18" t="s">
        <v>47</v>
      </c>
      <c r="G12" s="18"/>
      <c r="H12" s="18">
        <v>10</v>
      </c>
      <c r="I12" s="18" t="s">
        <v>26</v>
      </c>
      <c r="J12" s="18" t="s">
        <v>27</v>
      </c>
      <c r="K12" s="18"/>
      <c r="L12" s="18">
        <v>600</v>
      </c>
      <c r="M12" s="18" t="s">
        <v>28</v>
      </c>
      <c r="N12" s="18"/>
      <c r="O12" s="18">
        <f t="shared" si="0"/>
        <v>-60</v>
      </c>
      <c r="P12" s="18">
        <f t="shared" si="1"/>
        <v>-2</v>
      </c>
      <c r="Q12" s="18" t="str">
        <f t="shared" si="2"/>
        <v/>
      </c>
      <c r="R12" s="18">
        <f t="shared" si="3"/>
        <v>2</v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-50</v>
      </c>
      <c r="F13" s="18" t="s">
        <v>42</v>
      </c>
      <c r="G13" s="18"/>
      <c r="H13" s="18">
        <v>11</v>
      </c>
      <c r="I13" s="18" t="s">
        <v>26</v>
      </c>
      <c r="J13" s="18">
        <v>-1</v>
      </c>
      <c r="K13" s="18"/>
      <c r="L13" s="18">
        <v>50</v>
      </c>
      <c r="M13" s="18" t="s">
        <v>48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26</v>
      </c>
      <c r="C14" s="18">
        <v>1</v>
      </c>
      <c r="D14" s="18"/>
      <c r="E14" s="18">
        <v>-430</v>
      </c>
      <c r="F14" s="18" t="s">
        <v>49</v>
      </c>
      <c r="G14" s="18"/>
      <c r="H14" s="18">
        <v>12</v>
      </c>
      <c r="I14" s="18" t="s">
        <v>50</v>
      </c>
      <c r="J14" s="18">
        <v>-2</v>
      </c>
      <c r="K14" s="18"/>
      <c r="L14" s="18">
        <v>-100</v>
      </c>
      <c r="M14" s="18" t="s">
        <v>48</v>
      </c>
      <c r="N14" s="18"/>
      <c r="O14" s="18">
        <f t="shared" si="0"/>
        <v>-530</v>
      </c>
      <c r="P14" s="18">
        <f t="shared" si="1"/>
        <v>-11</v>
      </c>
      <c r="Q14" s="18" t="str">
        <f t="shared" si="2"/>
        <v/>
      </c>
      <c r="R14" s="18">
        <f t="shared" si="3"/>
        <v>11</v>
      </c>
    </row>
    <row r="15" spans="1:23" x14ac:dyDescent="0.25">
      <c r="A15" s="18">
        <v>13</v>
      </c>
      <c r="B15" s="18" t="s">
        <v>26</v>
      </c>
      <c r="C15" s="18">
        <v>-1</v>
      </c>
      <c r="D15" s="18"/>
      <c r="E15" s="18">
        <v>-100</v>
      </c>
      <c r="F15" s="18" t="s">
        <v>51</v>
      </c>
      <c r="G15" s="18"/>
      <c r="H15" s="18">
        <v>13</v>
      </c>
      <c r="I15" s="18" t="s">
        <v>26</v>
      </c>
      <c r="J15" s="18">
        <v>-1</v>
      </c>
      <c r="K15" s="18"/>
      <c r="L15" s="18">
        <v>100</v>
      </c>
      <c r="M15" s="18" t="s">
        <v>40</v>
      </c>
      <c r="N15" s="18"/>
      <c r="O15" s="18">
        <f t="shared" si="0"/>
        <v>0</v>
      </c>
      <c r="P15" s="18">
        <f t="shared" si="1"/>
        <v>0</v>
      </c>
      <c r="Q15" s="18" t="str">
        <f t="shared" si="2"/>
        <v/>
      </c>
      <c r="R15" s="18" t="str">
        <f t="shared" si="3"/>
        <v/>
      </c>
    </row>
    <row r="16" spans="1:23" x14ac:dyDescent="0.25">
      <c r="A16" s="18">
        <v>14</v>
      </c>
      <c r="B16" s="18" t="s">
        <v>43</v>
      </c>
      <c r="C16" s="18">
        <v>-1</v>
      </c>
      <c r="D16" s="18"/>
      <c r="E16" s="18">
        <v>50</v>
      </c>
      <c r="F16" s="18" t="s">
        <v>47</v>
      </c>
      <c r="G16" s="18"/>
      <c r="H16" s="18">
        <v>14</v>
      </c>
      <c r="I16" s="18" t="s">
        <v>30</v>
      </c>
      <c r="J16" s="18">
        <v>1</v>
      </c>
      <c r="K16" s="18"/>
      <c r="L16" s="18">
        <v>-140</v>
      </c>
      <c r="M16" s="18" t="s">
        <v>42</v>
      </c>
      <c r="N16" s="18"/>
      <c r="O16" s="18">
        <f t="shared" si="0"/>
        <v>-90</v>
      </c>
      <c r="P16" s="18">
        <f t="shared" si="1"/>
        <v>-3</v>
      </c>
      <c r="Q16" s="18" t="str">
        <f t="shared" si="2"/>
        <v/>
      </c>
      <c r="R16" s="18">
        <f t="shared" si="3"/>
        <v>3</v>
      </c>
    </row>
    <row r="17" spans="1:22" x14ac:dyDescent="0.25">
      <c r="A17" s="18">
        <v>15</v>
      </c>
      <c r="B17" s="18" t="s">
        <v>26</v>
      </c>
      <c r="C17" s="18">
        <v>2</v>
      </c>
      <c r="D17" s="18"/>
      <c r="E17" s="18">
        <v>-460</v>
      </c>
      <c r="F17" s="18" t="s">
        <v>28</v>
      </c>
      <c r="G17" s="18"/>
      <c r="H17" s="18">
        <v>15</v>
      </c>
      <c r="I17" s="18" t="s">
        <v>52</v>
      </c>
      <c r="J17" s="18" t="s">
        <v>27</v>
      </c>
      <c r="K17" s="18"/>
      <c r="L17" s="18">
        <v>460</v>
      </c>
      <c r="M17" s="18" t="s">
        <v>28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30</v>
      </c>
      <c r="C18" s="18">
        <v>1</v>
      </c>
      <c r="D18" s="18"/>
      <c r="E18" s="18">
        <v>-140</v>
      </c>
      <c r="F18" s="18" t="s">
        <v>21</v>
      </c>
      <c r="G18" s="18"/>
      <c r="H18" s="18">
        <v>16</v>
      </c>
      <c r="I18" s="18" t="s">
        <v>53</v>
      </c>
      <c r="J18" s="18">
        <v>-1</v>
      </c>
      <c r="K18" s="18"/>
      <c r="L18" s="18">
        <v>-100</v>
      </c>
      <c r="M18" s="18" t="s">
        <v>47</v>
      </c>
      <c r="N18" s="18"/>
      <c r="O18" s="18">
        <f t="shared" si="0"/>
        <v>-240</v>
      </c>
      <c r="P18" s="18">
        <f t="shared" si="1"/>
        <v>-6</v>
      </c>
      <c r="Q18" s="18" t="str">
        <f t="shared" si="2"/>
        <v/>
      </c>
      <c r="R18" s="18">
        <f t="shared" si="3"/>
        <v>6</v>
      </c>
    </row>
    <row r="19" spans="1:22" x14ac:dyDescent="0.25">
      <c r="A19" s="18">
        <v>17</v>
      </c>
      <c r="B19" s="18" t="s">
        <v>54</v>
      </c>
      <c r="C19" s="18" t="s">
        <v>27</v>
      </c>
      <c r="D19" s="18"/>
      <c r="E19" s="18">
        <v>650</v>
      </c>
      <c r="F19" s="18" t="s">
        <v>55</v>
      </c>
      <c r="G19" s="18"/>
      <c r="H19" s="18">
        <v>17</v>
      </c>
      <c r="I19" s="18" t="s">
        <v>56</v>
      </c>
      <c r="J19" s="18">
        <v>-1</v>
      </c>
      <c r="K19" s="18"/>
      <c r="L19" s="18">
        <v>50</v>
      </c>
      <c r="M19" s="18" t="s">
        <v>57</v>
      </c>
      <c r="N19" s="18"/>
      <c r="O19" s="18">
        <f t="shared" si="0"/>
        <v>700</v>
      </c>
      <c r="P19" s="18">
        <f t="shared" si="1"/>
        <v>12</v>
      </c>
      <c r="Q19" s="18">
        <f t="shared" si="2"/>
        <v>12</v>
      </c>
      <c r="R19" s="18" t="str">
        <f t="shared" si="3"/>
        <v/>
      </c>
    </row>
    <row r="20" spans="1:22" x14ac:dyDescent="0.25">
      <c r="A20" s="18">
        <v>18</v>
      </c>
      <c r="B20" s="18" t="s">
        <v>26</v>
      </c>
      <c r="C20" s="18">
        <v>-1</v>
      </c>
      <c r="D20" s="18"/>
      <c r="E20" s="18">
        <v>50</v>
      </c>
      <c r="F20" s="18" t="s">
        <v>39</v>
      </c>
      <c r="G20" s="18"/>
      <c r="H20" s="18">
        <v>18</v>
      </c>
      <c r="I20" s="18" t="s">
        <v>58</v>
      </c>
      <c r="J20" s="18">
        <v>-1</v>
      </c>
      <c r="K20" s="18"/>
      <c r="L20" s="18">
        <v>-50</v>
      </c>
      <c r="M20" s="18" t="s">
        <v>47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33</v>
      </c>
      <c r="C21" s="18">
        <v>-2</v>
      </c>
      <c r="D21" s="18"/>
      <c r="E21" s="18">
        <v>200</v>
      </c>
      <c r="F21" s="18" t="s">
        <v>48</v>
      </c>
      <c r="G21" s="18"/>
      <c r="H21" s="18">
        <v>19</v>
      </c>
      <c r="I21" s="18" t="s">
        <v>26</v>
      </c>
      <c r="J21" s="18">
        <v>-4</v>
      </c>
      <c r="K21" s="18"/>
      <c r="L21" s="18">
        <v>200</v>
      </c>
      <c r="M21" s="18" t="s">
        <v>55</v>
      </c>
      <c r="N21" s="18"/>
      <c r="O21" s="18">
        <f t="shared" si="0"/>
        <v>400</v>
      </c>
      <c r="P21" s="18">
        <f t="shared" si="1"/>
        <v>9</v>
      </c>
      <c r="Q21" s="18">
        <f t="shared" si="2"/>
        <v>9</v>
      </c>
      <c r="R21" s="18" t="str">
        <f t="shared" si="3"/>
        <v/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59</v>
      </c>
      <c r="J22" s="18" t="s">
        <v>27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60</v>
      </c>
      <c r="C23" s="18">
        <v>-1</v>
      </c>
      <c r="D23" s="18"/>
      <c r="E23" s="18">
        <v>-200</v>
      </c>
      <c r="F23" s="18" t="s">
        <v>47</v>
      </c>
      <c r="G23" s="18"/>
      <c r="H23" s="18">
        <v>21</v>
      </c>
      <c r="I23" s="18" t="s">
        <v>35</v>
      </c>
      <c r="J23" s="18">
        <v>-1</v>
      </c>
      <c r="K23" s="18"/>
      <c r="L23" s="18">
        <v>100</v>
      </c>
      <c r="M23" s="18" t="s">
        <v>42</v>
      </c>
      <c r="N23" s="18"/>
      <c r="O23" s="18">
        <f t="shared" si="0"/>
        <v>-100</v>
      </c>
      <c r="P23" s="18">
        <f t="shared" si="1"/>
        <v>-3</v>
      </c>
      <c r="Q23" s="18" t="str">
        <f t="shared" si="2"/>
        <v/>
      </c>
      <c r="R23" s="18">
        <f t="shared" si="3"/>
        <v>3</v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 t="s">
        <v>27</v>
      </c>
      <c r="D24" s="18"/>
      <c r="E24" s="18">
        <v>90</v>
      </c>
      <c r="F24" s="18" t="s">
        <v>47</v>
      </c>
      <c r="G24" s="18"/>
      <c r="H24" s="18">
        <v>22</v>
      </c>
      <c r="I24" s="18" t="s">
        <v>63</v>
      </c>
      <c r="J24" s="18">
        <v>2</v>
      </c>
      <c r="K24" s="18"/>
      <c r="L24" s="18">
        <v>-150</v>
      </c>
      <c r="M24" s="18" t="s">
        <v>28</v>
      </c>
      <c r="N24" s="18"/>
      <c r="O24" s="18">
        <f t="shared" si="0"/>
        <v>-60</v>
      </c>
      <c r="P24" s="18">
        <f t="shared" si="1"/>
        <v>-2</v>
      </c>
      <c r="Q24" s="18" t="str">
        <f t="shared" si="2"/>
        <v/>
      </c>
      <c r="R24" s="18">
        <f t="shared" si="3"/>
        <v>2</v>
      </c>
      <c r="T24" s="30" t="s">
        <v>64</v>
      </c>
      <c r="U24" s="30">
        <f>SUM(Q3:Q14)</f>
        <v>9</v>
      </c>
      <c r="V24" s="30">
        <f>SUM(R3:R14)</f>
        <v>58</v>
      </c>
    </row>
    <row r="25" spans="1:22" x14ac:dyDescent="0.25">
      <c r="A25" s="18">
        <v>23</v>
      </c>
      <c r="B25" s="18" t="s">
        <v>59</v>
      </c>
      <c r="C25" s="18">
        <v>1</v>
      </c>
      <c r="D25" s="18"/>
      <c r="E25" s="18">
        <v>-680</v>
      </c>
      <c r="F25" s="18" t="s">
        <v>28</v>
      </c>
      <c r="G25" s="18"/>
      <c r="H25" s="18">
        <v>23</v>
      </c>
      <c r="I25" s="18" t="s">
        <v>20</v>
      </c>
      <c r="J25" s="18">
        <v>1</v>
      </c>
      <c r="K25" s="18"/>
      <c r="L25" s="18">
        <v>650</v>
      </c>
      <c r="M25" s="18" t="s">
        <v>42</v>
      </c>
      <c r="N25" s="18"/>
      <c r="O25" s="18">
        <f t="shared" si="0"/>
        <v>-30</v>
      </c>
      <c r="P25" s="18">
        <f t="shared" si="1"/>
        <v>-1</v>
      </c>
      <c r="Q25" s="18" t="str">
        <f t="shared" si="2"/>
        <v/>
      </c>
      <c r="R25" s="18">
        <f t="shared" si="3"/>
        <v>1</v>
      </c>
      <c r="T25" s="31" t="s">
        <v>65</v>
      </c>
      <c r="U25" s="31">
        <f>SUM(Q15:Q26)</f>
        <v>23</v>
      </c>
      <c r="V25" s="31">
        <f>SUM(R15:R26)</f>
        <v>15</v>
      </c>
    </row>
    <row r="26" spans="1:22" x14ac:dyDescent="0.25">
      <c r="A26" s="18">
        <v>24</v>
      </c>
      <c r="B26" s="18" t="s">
        <v>43</v>
      </c>
      <c r="C26" s="18" t="s">
        <v>27</v>
      </c>
      <c r="D26" s="18"/>
      <c r="E26" s="18">
        <v>110</v>
      </c>
      <c r="F26" s="18" t="s">
        <v>48</v>
      </c>
      <c r="G26" s="18"/>
      <c r="H26" s="18">
        <v>24</v>
      </c>
      <c r="I26" s="18" t="s">
        <v>35</v>
      </c>
      <c r="J26" s="18">
        <v>-1</v>
      </c>
      <c r="K26" s="18"/>
      <c r="L26" s="18">
        <v>-50</v>
      </c>
      <c r="M26" s="18" t="s">
        <v>48</v>
      </c>
      <c r="N26" s="18"/>
      <c r="O26" s="18">
        <f t="shared" si="0"/>
        <v>60</v>
      </c>
      <c r="P26" s="18">
        <f t="shared" si="1"/>
        <v>2</v>
      </c>
      <c r="Q26" s="18">
        <f t="shared" si="2"/>
        <v>2</v>
      </c>
      <c r="R26" s="18" t="str">
        <f t="shared" si="3"/>
        <v/>
      </c>
      <c r="T26" s="32" t="s">
        <v>1</v>
      </c>
      <c r="U26" s="32">
        <f>SUM(U24:U25)</f>
        <v>32</v>
      </c>
      <c r="V26" s="32">
        <f>SUM(V24:V25)</f>
        <v>73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561F-E11E-4FBB-9316-5957763B2D0F}">
  <dimension ref="A1:W26"/>
  <sheetViews>
    <sheetView topLeftCell="J1"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66</v>
      </c>
      <c r="K1" s="15" t="s">
        <v>8</v>
      </c>
      <c r="L1" s="16" t="s">
        <v>67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27</v>
      </c>
      <c r="D3" s="18"/>
      <c r="E3" s="18">
        <v>420</v>
      </c>
      <c r="F3" s="18" t="s">
        <v>36</v>
      </c>
      <c r="G3" s="18"/>
      <c r="H3" s="18">
        <v>1</v>
      </c>
      <c r="I3" s="18" t="s">
        <v>20</v>
      </c>
      <c r="J3" s="18" t="s">
        <v>27</v>
      </c>
      <c r="K3" s="18"/>
      <c r="L3" s="18">
        <v>-420</v>
      </c>
      <c r="M3" s="18" t="s">
        <v>46</v>
      </c>
      <c r="N3" s="18"/>
      <c r="O3" s="18">
        <f t="shared" ref="O3:O26" si="0">E3 + L3</f>
        <v>0</v>
      </c>
      <c r="P3" s="18">
        <f t="shared" ref="P3:P26" si="1">VLOOKUP(O3,Impschaal,2)</f>
        <v>0</v>
      </c>
      <c r="Q3" s="18" t="str">
        <f t="shared" ref="Q3:Q26" si="2">IF(O3&gt;0,P3,"")</f>
        <v/>
      </c>
      <c r="R3" s="18" t="str">
        <f t="shared" ref="R3:R26" si="3">IF(O3&lt;0,-1*P3,"")</f>
        <v/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>
        <v>1</v>
      </c>
      <c r="D4" s="18"/>
      <c r="E4" s="18">
        <v>430</v>
      </c>
      <c r="F4" s="18" t="s">
        <v>48</v>
      </c>
      <c r="G4" s="18"/>
      <c r="H4" s="18">
        <v>2</v>
      </c>
      <c r="I4" s="18" t="s">
        <v>26</v>
      </c>
      <c r="J4" s="18" t="s">
        <v>27</v>
      </c>
      <c r="K4" s="18"/>
      <c r="L4" s="18">
        <v>-400</v>
      </c>
      <c r="M4" s="18" t="s">
        <v>28</v>
      </c>
      <c r="N4" s="18"/>
      <c r="O4" s="18">
        <f t="shared" si="0"/>
        <v>30</v>
      </c>
      <c r="P4" s="18">
        <f t="shared" si="1"/>
        <v>1</v>
      </c>
      <c r="Q4" s="18">
        <f t="shared" si="2"/>
        <v>1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-100</v>
      </c>
      <c r="F5" s="18" t="s">
        <v>28</v>
      </c>
      <c r="G5" s="18"/>
      <c r="H5" s="18">
        <v>3</v>
      </c>
      <c r="I5" s="18" t="s">
        <v>20</v>
      </c>
      <c r="J5" s="18">
        <v>-2</v>
      </c>
      <c r="K5" s="18"/>
      <c r="L5" s="18">
        <v>200</v>
      </c>
      <c r="M5" s="18" t="s">
        <v>68</v>
      </c>
      <c r="N5" s="18"/>
      <c r="O5" s="18">
        <f t="shared" si="0"/>
        <v>100</v>
      </c>
      <c r="P5" s="18">
        <f t="shared" si="1"/>
        <v>3</v>
      </c>
      <c r="Q5" s="18">
        <f t="shared" si="2"/>
        <v>3</v>
      </c>
      <c r="R5" s="18" t="str">
        <f t="shared" si="3"/>
        <v/>
      </c>
      <c r="S5" s="24" t="s">
        <v>31</v>
      </c>
      <c r="T5" s="6" t="s">
        <v>69</v>
      </c>
      <c r="U5" s="6">
        <f>SUM(Q3:Q26)</f>
        <v>36</v>
      </c>
      <c r="V5" s="6">
        <f>U5 - U6</f>
        <v>-11</v>
      </c>
      <c r="W5" s="7">
        <f>IF(V5&gt;0,VLOOKUP(V5,VPSchaal,10),20-VLOOKUP(V6,VPSchaal,10))</f>
        <v>7.4600000000000009</v>
      </c>
    </row>
    <row r="6" spans="1:23" x14ac:dyDescent="0.25">
      <c r="A6" s="18">
        <v>4</v>
      </c>
      <c r="B6" s="18" t="s">
        <v>44</v>
      </c>
      <c r="C6" s="18" t="s">
        <v>27</v>
      </c>
      <c r="D6" s="18"/>
      <c r="E6" s="18">
        <v>-140</v>
      </c>
      <c r="F6" s="18" t="s">
        <v>45</v>
      </c>
      <c r="G6" s="18"/>
      <c r="H6" s="18">
        <v>4</v>
      </c>
      <c r="I6" s="18" t="s">
        <v>44</v>
      </c>
      <c r="J6" s="18" t="s">
        <v>27</v>
      </c>
      <c r="K6" s="18"/>
      <c r="L6" s="18">
        <v>140</v>
      </c>
      <c r="M6" s="18" t="s">
        <v>68</v>
      </c>
      <c r="N6" s="18"/>
      <c r="O6" s="18">
        <f t="shared" si="0"/>
        <v>0</v>
      </c>
      <c r="P6" s="18">
        <f t="shared" si="1"/>
        <v>0</v>
      </c>
      <c r="Q6" s="18" t="str">
        <f t="shared" si="2"/>
        <v/>
      </c>
      <c r="R6" s="18" t="str">
        <f t="shared" si="3"/>
        <v/>
      </c>
      <c r="S6" s="25" t="s">
        <v>37</v>
      </c>
      <c r="T6" s="26" t="s">
        <v>70</v>
      </c>
      <c r="U6" s="26">
        <f>SUM(R3:R26)</f>
        <v>47</v>
      </c>
      <c r="V6" s="26">
        <f>U6 - U5</f>
        <v>11</v>
      </c>
      <c r="W6" s="27">
        <f>IF(V6&gt;0,VLOOKUP(V6,VPSchaal,10),20-VLOOKUP(V5,VPSchaal,10))</f>
        <v>12.54</v>
      </c>
    </row>
    <row r="7" spans="1:23" x14ac:dyDescent="0.25">
      <c r="A7" s="18">
        <v>5</v>
      </c>
      <c r="B7" s="18" t="s">
        <v>43</v>
      </c>
      <c r="C7" s="18">
        <v>-2</v>
      </c>
      <c r="D7" s="18"/>
      <c r="E7" s="18">
        <v>-100</v>
      </c>
      <c r="F7" s="18" t="s">
        <v>48</v>
      </c>
      <c r="G7" s="18"/>
      <c r="H7" s="18">
        <v>5</v>
      </c>
      <c r="I7" s="18" t="s">
        <v>43</v>
      </c>
      <c r="J7" s="18">
        <v>-3</v>
      </c>
      <c r="K7" s="18"/>
      <c r="L7" s="18">
        <v>150</v>
      </c>
      <c r="M7" s="18" t="s">
        <v>48</v>
      </c>
      <c r="N7" s="18"/>
      <c r="O7" s="18">
        <f t="shared" si="0"/>
        <v>50</v>
      </c>
      <c r="P7" s="18">
        <f t="shared" si="1"/>
        <v>2</v>
      </c>
      <c r="Q7" s="18">
        <f t="shared" si="2"/>
        <v>2</v>
      </c>
      <c r="R7" s="18" t="str">
        <f t="shared" si="3"/>
        <v/>
      </c>
    </row>
    <row r="8" spans="1:23" x14ac:dyDescent="0.25">
      <c r="A8" s="18">
        <v>6</v>
      </c>
      <c r="B8" s="18" t="s">
        <v>44</v>
      </c>
      <c r="C8" s="18">
        <v>1</v>
      </c>
      <c r="D8" s="18"/>
      <c r="E8" s="18">
        <v>-170</v>
      </c>
      <c r="F8" s="18" t="s">
        <v>28</v>
      </c>
      <c r="G8" s="18"/>
      <c r="H8" s="18">
        <v>6</v>
      </c>
      <c r="I8" s="18" t="s">
        <v>26</v>
      </c>
      <c r="J8" s="18">
        <v>-4</v>
      </c>
      <c r="K8" s="18"/>
      <c r="L8" s="18">
        <v>400</v>
      </c>
      <c r="M8" s="18" t="s">
        <v>71</v>
      </c>
      <c r="N8" s="18"/>
      <c r="O8" s="18">
        <f t="shared" si="0"/>
        <v>230</v>
      </c>
      <c r="P8" s="18">
        <f t="shared" si="1"/>
        <v>6</v>
      </c>
      <c r="Q8" s="18">
        <f t="shared" si="2"/>
        <v>6</v>
      </c>
      <c r="R8" s="18" t="str">
        <f t="shared" si="3"/>
        <v/>
      </c>
    </row>
    <row r="9" spans="1:23" x14ac:dyDescent="0.25">
      <c r="A9" s="18">
        <v>7</v>
      </c>
      <c r="B9" s="18" t="s">
        <v>35</v>
      </c>
      <c r="C9" s="18">
        <v>1</v>
      </c>
      <c r="D9" s="18"/>
      <c r="E9" s="18">
        <v>-650</v>
      </c>
      <c r="F9" s="18" t="s">
        <v>48</v>
      </c>
      <c r="G9" s="18"/>
      <c r="H9" s="18">
        <v>7</v>
      </c>
      <c r="I9" s="18" t="s">
        <v>35</v>
      </c>
      <c r="J9" s="18">
        <v>2</v>
      </c>
      <c r="K9" s="18"/>
      <c r="L9" s="18">
        <v>680</v>
      </c>
      <c r="M9" s="18" t="s">
        <v>28</v>
      </c>
      <c r="N9" s="18"/>
      <c r="O9" s="18">
        <f t="shared" si="0"/>
        <v>30</v>
      </c>
      <c r="P9" s="18">
        <f t="shared" si="1"/>
        <v>1</v>
      </c>
      <c r="Q9" s="18">
        <f t="shared" si="2"/>
        <v>1</v>
      </c>
      <c r="R9" s="18" t="str">
        <f t="shared" si="3"/>
        <v/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140</v>
      </c>
      <c r="F10" s="18" t="s">
        <v>68</v>
      </c>
      <c r="G10" s="18"/>
      <c r="H10" s="18">
        <v>8</v>
      </c>
      <c r="I10" s="18" t="s">
        <v>44</v>
      </c>
      <c r="J10" s="18" t="s">
        <v>27</v>
      </c>
      <c r="K10" s="18"/>
      <c r="L10" s="18">
        <v>-140</v>
      </c>
      <c r="M10" s="18" t="s">
        <v>45</v>
      </c>
      <c r="N10" s="18"/>
      <c r="O10" s="18">
        <f t="shared" si="0"/>
        <v>0</v>
      </c>
      <c r="P10" s="18">
        <f t="shared" si="1"/>
        <v>0</v>
      </c>
      <c r="Q10" s="18" t="str">
        <f t="shared" si="2"/>
        <v/>
      </c>
      <c r="R10" s="18" t="str">
        <f t="shared" si="3"/>
        <v/>
      </c>
    </row>
    <row r="11" spans="1:23" x14ac:dyDescent="0.25">
      <c r="A11" s="18">
        <v>9</v>
      </c>
      <c r="B11" s="18" t="s">
        <v>63</v>
      </c>
      <c r="C11" s="18">
        <v>3</v>
      </c>
      <c r="D11" s="18"/>
      <c r="E11" s="18">
        <v>-180</v>
      </c>
      <c r="F11" s="18" t="s">
        <v>47</v>
      </c>
      <c r="G11" s="18"/>
      <c r="H11" s="18">
        <v>9</v>
      </c>
      <c r="I11" s="18" t="s">
        <v>63</v>
      </c>
      <c r="J11" s="18">
        <v>2</v>
      </c>
      <c r="K11" s="18"/>
      <c r="L11" s="18">
        <v>150</v>
      </c>
      <c r="M11" s="18" t="s">
        <v>48</v>
      </c>
      <c r="N11" s="18"/>
      <c r="O11" s="18">
        <f t="shared" si="0"/>
        <v>-30</v>
      </c>
      <c r="P11" s="18">
        <f t="shared" si="1"/>
        <v>-1</v>
      </c>
      <c r="Q11" s="18" t="str">
        <f t="shared" si="2"/>
        <v/>
      </c>
      <c r="R11" s="18">
        <f t="shared" si="3"/>
        <v>1</v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600</v>
      </c>
      <c r="F12" s="18" t="s">
        <v>28</v>
      </c>
      <c r="G12" s="18"/>
      <c r="H12" s="18">
        <v>10</v>
      </c>
      <c r="I12" s="18" t="s">
        <v>26</v>
      </c>
      <c r="J12" s="18">
        <v>1</v>
      </c>
      <c r="K12" s="18"/>
      <c r="L12" s="18">
        <v>-630</v>
      </c>
      <c r="M12" s="18" t="s">
        <v>42</v>
      </c>
      <c r="N12" s="18"/>
      <c r="O12" s="18">
        <f t="shared" si="0"/>
        <v>-30</v>
      </c>
      <c r="P12" s="18">
        <f t="shared" si="1"/>
        <v>-1</v>
      </c>
      <c r="Q12" s="18" t="str">
        <f t="shared" si="2"/>
        <v/>
      </c>
      <c r="R12" s="18">
        <f t="shared" si="3"/>
        <v>1</v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50</v>
      </c>
      <c r="F13" s="18" t="s">
        <v>48</v>
      </c>
      <c r="G13" s="18"/>
      <c r="H13" s="18">
        <v>11</v>
      </c>
      <c r="I13" s="18" t="s">
        <v>26</v>
      </c>
      <c r="J13" s="18">
        <v>-1</v>
      </c>
      <c r="K13" s="18"/>
      <c r="L13" s="18">
        <v>-50</v>
      </c>
      <c r="M13" s="18" t="s">
        <v>42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60</v>
      </c>
      <c r="C14" s="18" t="s">
        <v>27</v>
      </c>
      <c r="D14" s="18"/>
      <c r="E14" s="18">
        <v>-790</v>
      </c>
      <c r="F14" s="18" t="s">
        <v>72</v>
      </c>
      <c r="G14" s="18"/>
      <c r="H14" s="18">
        <v>12</v>
      </c>
      <c r="I14" s="18" t="s">
        <v>26</v>
      </c>
      <c r="J14" s="18" t="s">
        <v>27</v>
      </c>
      <c r="K14" s="18"/>
      <c r="L14" s="18">
        <v>-400</v>
      </c>
      <c r="M14" s="18" t="s">
        <v>49</v>
      </c>
      <c r="N14" s="18"/>
      <c r="O14" s="18">
        <f t="shared" si="0"/>
        <v>-1190</v>
      </c>
      <c r="P14" s="18">
        <f t="shared" si="1"/>
        <v>-15</v>
      </c>
      <c r="Q14" s="18" t="str">
        <f t="shared" si="2"/>
        <v/>
      </c>
      <c r="R14" s="18">
        <f t="shared" si="3"/>
        <v>15</v>
      </c>
    </row>
    <row r="15" spans="1:23" x14ac:dyDescent="0.25">
      <c r="A15" s="18">
        <v>13</v>
      </c>
      <c r="B15" s="18" t="s">
        <v>73</v>
      </c>
      <c r="C15" s="18">
        <v>-3</v>
      </c>
      <c r="D15" s="18"/>
      <c r="E15" s="18">
        <v>800</v>
      </c>
      <c r="F15" s="18" t="s">
        <v>74</v>
      </c>
      <c r="G15" s="18"/>
      <c r="H15" s="18">
        <v>13</v>
      </c>
      <c r="I15" s="18" t="s">
        <v>73</v>
      </c>
      <c r="J15" s="18">
        <v>-1</v>
      </c>
      <c r="K15" s="18"/>
      <c r="L15" s="18">
        <v>-200</v>
      </c>
      <c r="M15" s="18" t="s">
        <v>48</v>
      </c>
      <c r="N15" s="18"/>
      <c r="O15" s="18">
        <f t="shared" si="0"/>
        <v>600</v>
      </c>
      <c r="P15" s="18">
        <f t="shared" si="1"/>
        <v>12</v>
      </c>
      <c r="Q15" s="18">
        <f t="shared" si="2"/>
        <v>12</v>
      </c>
      <c r="R15" s="18" t="str">
        <f t="shared" si="3"/>
        <v/>
      </c>
    </row>
    <row r="16" spans="1:23" x14ac:dyDescent="0.25">
      <c r="A16" s="18">
        <v>14</v>
      </c>
      <c r="B16" s="18" t="s">
        <v>30</v>
      </c>
      <c r="C16" s="18">
        <v>1</v>
      </c>
      <c r="D16" s="18"/>
      <c r="E16" s="18">
        <v>140</v>
      </c>
      <c r="F16" s="18" t="s">
        <v>48</v>
      </c>
      <c r="G16" s="18"/>
      <c r="H16" s="18">
        <v>14</v>
      </c>
      <c r="I16" s="18" t="s">
        <v>26</v>
      </c>
      <c r="J16" s="18">
        <v>-4</v>
      </c>
      <c r="K16" s="18"/>
      <c r="L16" s="18">
        <v>-200</v>
      </c>
      <c r="M16" s="18" t="s">
        <v>47</v>
      </c>
      <c r="N16" s="18"/>
      <c r="O16" s="18">
        <f t="shared" si="0"/>
        <v>-60</v>
      </c>
      <c r="P16" s="18">
        <f t="shared" si="1"/>
        <v>-2</v>
      </c>
      <c r="Q16" s="18" t="str">
        <f t="shared" si="2"/>
        <v/>
      </c>
      <c r="R16" s="18">
        <f t="shared" si="3"/>
        <v>2</v>
      </c>
    </row>
    <row r="17" spans="1:22" x14ac:dyDescent="0.25">
      <c r="A17" s="18">
        <v>15</v>
      </c>
      <c r="B17" s="18" t="s">
        <v>26</v>
      </c>
      <c r="C17" s="18">
        <v>1</v>
      </c>
      <c r="D17" s="18"/>
      <c r="E17" s="18">
        <v>-430</v>
      </c>
      <c r="F17" s="18" t="s">
        <v>48</v>
      </c>
      <c r="G17" s="18"/>
      <c r="H17" s="18">
        <v>15</v>
      </c>
      <c r="I17" s="18" t="s">
        <v>26</v>
      </c>
      <c r="J17" s="18">
        <v>1</v>
      </c>
      <c r="K17" s="18"/>
      <c r="L17" s="18">
        <v>430</v>
      </c>
      <c r="M17" s="18" t="s">
        <v>42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75</v>
      </c>
      <c r="C18" s="18"/>
      <c r="D18" s="18"/>
      <c r="E18" s="18">
        <v>0</v>
      </c>
      <c r="F18" s="18" t="s">
        <v>42</v>
      </c>
      <c r="G18" s="18"/>
      <c r="H18" s="18">
        <v>16</v>
      </c>
      <c r="I18" s="18" t="s">
        <v>33</v>
      </c>
      <c r="J18" s="18">
        <v>1</v>
      </c>
      <c r="K18" s="18"/>
      <c r="L18" s="18">
        <v>-130</v>
      </c>
      <c r="M18" s="18" t="s">
        <v>45</v>
      </c>
      <c r="N18" s="18"/>
      <c r="O18" s="18">
        <f t="shared" si="0"/>
        <v>-130</v>
      </c>
      <c r="P18" s="18">
        <f t="shared" si="1"/>
        <v>-4</v>
      </c>
      <c r="Q18" s="18" t="str">
        <f t="shared" si="2"/>
        <v/>
      </c>
      <c r="R18" s="18">
        <f t="shared" si="3"/>
        <v>4</v>
      </c>
    </row>
    <row r="19" spans="1:22" x14ac:dyDescent="0.25">
      <c r="A19" s="18">
        <v>17</v>
      </c>
      <c r="B19" s="18" t="s">
        <v>20</v>
      </c>
      <c r="C19" s="18">
        <v>1</v>
      </c>
      <c r="D19" s="18"/>
      <c r="E19" s="18">
        <v>450</v>
      </c>
      <c r="F19" s="18" t="s">
        <v>76</v>
      </c>
      <c r="G19" s="18"/>
      <c r="H19" s="18">
        <v>17</v>
      </c>
      <c r="I19" s="18" t="s">
        <v>56</v>
      </c>
      <c r="J19" s="18">
        <v>-1</v>
      </c>
      <c r="K19" s="18"/>
      <c r="L19" s="18">
        <v>50</v>
      </c>
      <c r="M19" s="18" t="s">
        <v>57</v>
      </c>
      <c r="N19" s="18"/>
      <c r="O19" s="18">
        <f t="shared" si="0"/>
        <v>500</v>
      </c>
      <c r="P19" s="18">
        <f t="shared" si="1"/>
        <v>11</v>
      </c>
      <c r="Q19" s="18">
        <f t="shared" si="2"/>
        <v>11</v>
      </c>
      <c r="R19" s="18" t="str">
        <f t="shared" si="3"/>
        <v/>
      </c>
    </row>
    <row r="20" spans="1:22" x14ac:dyDescent="0.25">
      <c r="A20" s="18">
        <v>18</v>
      </c>
      <c r="B20" s="18" t="s">
        <v>26</v>
      </c>
      <c r="C20" s="18">
        <v>2</v>
      </c>
      <c r="D20" s="18"/>
      <c r="E20" s="18">
        <v>-460</v>
      </c>
      <c r="F20" s="18" t="s">
        <v>29</v>
      </c>
      <c r="G20" s="18"/>
      <c r="H20" s="18">
        <v>18</v>
      </c>
      <c r="I20" s="18" t="s">
        <v>30</v>
      </c>
      <c r="J20" s="18">
        <v>3</v>
      </c>
      <c r="K20" s="18"/>
      <c r="L20" s="18">
        <v>200</v>
      </c>
      <c r="M20" s="18" t="s">
        <v>76</v>
      </c>
      <c r="N20" s="18"/>
      <c r="O20" s="18">
        <f t="shared" si="0"/>
        <v>-260</v>
      </c>
      <c r="P20" s="18">
        <f t="shared" si="1"/>
        <v>-6</v>
      </c>
      <c r="Q20" s="18" t="str">
        <f t="shared" si="2"/>
        <v/>
      </c>
      <c r="R20" s="18">
        <f t="shared" si="3"/>
        <v>6</v>
      </c>
    </row>
    <row r="21" spans="1:22" x14ac:dyDescent="0.25">
      <c r="A21" s="18">
        <v>19</v>
      </c>
      <c r="B21" s="18" t="s">
        <v>33</v>
      </c>
      <c r="C21" s="18">
        <v>-2</v>
      </c>
      <c r="D21" s="18"/>
      <c r="E21" s="18">
        <v>200</v>
      </c>
      <c r="F21" s="18" t="s">
        <v>48</v>
      </c>
      <c r="G21" s="18"/>
      <c r="H21" s="18">
        <v>19</v>
      </c>
      <c r="I21" s="18" t="s">
        <v>60</v>
      </c>
      <c r="J21" s="18">
        <v>-2</v>
      </c>
      <c r="K21" s="18"/>
      <c r="L21" s="18">
        <v>-500</v>
      </c>
      <c r="M21" s="18" t="s">
        <v>51</v>
      </c>
      <c r="N21" s="18"/>
      <c r="O21" s="18">
        <f t="shared" si="0"/>
        <v>-300</v>
      </c>
      <c r="P21" s="18">
        <f t="shared" si="1"/>
        <v>-7</v>
      </c>
      <c r="Q21" s="18" t="str">
        <f t="shared" si="2"/>
        <v/>
      </c>
      <c r="R21" s="18">
        <f t="shared" si="3"/>
        <v>7</v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60</v>
      </c>
      <c r="C23" s="18">
        <v>-2</v>
      </c>
      <c r="D23" s="18"/>
      <c r="E23" s="18">
        <v>-500</v>
      </c>
      <c r="F23" s="18" t="s">
        <v>51</v>
      </c>
      <c r="G23" s="18"/>
      <c r="H23" s="18">
        <v>21</v>
      </c>
      <c r="I23" s="18" t="s">
        <v>43</v>
      </c>
      <c r="J23" s="18">
        <v>2</v>
      </c>
      <c r="K23" s="18"/>
      <c r="L23" s="18">
        <v>150</v>
      </c>
      <c r="M23" s="18" t="s">
        <v>28</v>
      </c>
      <c r="N23" s="18"/>
      <c r="O23" s="18">
        <f t="shared" si="0"/>
        <v>-350</v>
      </c>
      <c r="P23" s="18">
        <f t="shared" si="1"/>
        <v>-8</v>
      </c>
      <c r="Q23" s="18" t="str">
        <f t="shared" si="2"/>
        <v/>
      </c>
      <c r="R23" s="18">
        <f t="shared" si="3"/>
        <v>8</v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1</v>
      </c>
      <c r="D24" s="18"/>
      <c r="E24" s="18">
        <v>120</v>
      </c>
      <c r="F24" s="18" t="s">
        <v>42</v>
      </c>
      <c r="G24" s="18"/>
      <c r="H24" s="18">
        <v>22</v>
      </c>
      <c r="I24" s="18" t="s">
        <v>63</v>
      </c>
      <c r="J24" s="18">
        <v>3</v>
      </c>
      <c r="K24" s="18"/>
      <c r="L24" s="18">
        <v>-180</v>
      </c>
      <c r="M24" s="18" t="s">
        <v>42</v>
      </c>
      <c r="N24" s="18"/>
      <c r="O24" s="18">
        <f t="shared" si="0"/>
        <v>-60</v>
      </c>
      <c r="P24" s="18">
        <f t="shared" si="1"/>
        <v>-2</v>
      </c>
      <c r="Q24" s="18" t="str">
        <f t="shared" si="2"/>
        <v/>
      </c>
      <c r="R24" s="18">
        <f t="shared" si="3"/>
        <v>2</v>
      </c>
      <c r="T24" s="30" t="s">
        <v>64</v>
      </c>
      <c r="U24" s="30">
        <f>SUM(Q3:Q14)</f>
        <v>13</v>
      </c>
      <c r="V24" s="30">
        <f>SUM(R3:R14)</f>
        <v>17</v>
      </c>
    </row>
    <row r="25" spans="1:22" x14ac:dyDescent="0.25">
      <c r="A25" s="18">
        <v>23</v>
      </c>
      <c r="B25" s="18" t="s">
        <v>59</v>
      </c>
      <c r="C25" s="18">
        <v>2</v>
      </c>
      <c r="D25" s="18"/>
      <c r="E25" s="18">
        <v>-710</v>
      </c>
      <c r="F25" s="18" t="s">
        <v>42</v>
      </c>
      <c r="G25" s="18"/>
      <c r="H25" s="18">
        <v>23</v>
      </c>
      <c r="I25" s="18" t="s">
        <v>20</v>
      </c>
      <c r="J25" s="18">
        <v>2</v>
      </c>
      <c r="K25" s="18"/>
      <c r="L25" s="18">
        <v>680</v>
      </c>
      <c r="M25" s="18" t="s">
        <v>28</v>
      </c>
      <c r="N25" s="18"/>
      <c r="O25" s="18">
        <f t="shared" si="0"/>
        <v>-30</v>
      </c>
      <c r="P25" s="18">
        <f t="shared" si="1"/>
        <v>-1</v>
      </c>
      <c r="Q25" s="18" t="str">
        <f t="shared" si="2"/>
        <v/>
      </c>
      <c r="R25" s="18">
        <f t="shared" si="3"/>
        <v>1</v>
      </c>
      <c r="T25" s="31" t="s">
        <v>65</v>
      </c>
      <c r="U25" s="31">
        <f>SUM(Q15:Q26)</f>
        <v>23</v>
      </c>
      <c r="V25" s="31">
        <f>SUM(R15:R26)</f>
        <v>30</v>
      </c>
    </row>
    <row r="26" spans="1:22" x14ac:dyDescent="0.25">
      <c r="A26" s="18">
        <v>24</v>
      </c>
      <c r="B26" s="18" t="s">
        <v>35</v>
      </c>
      <c r="C26" s="18">
        <v>-3</v>
      </c>
      <c r="D26" s="18"/>
      <c r="E26" s="18">
        <v>150</v>
      </c>
      <c r="F26" s="18" t="s">
        <v>39</v>
      </c>
      <c r="G26" s="18"/>
      <c r="H26" s="18">
        <v>24</v>
      </c>
      <c r="I26" s="18" t="s">
        <v>20</v>
      </c>
      <c r="J26" s="18">
        <v>-3</v>
      </c>
      <c r="K26" s="18"/>
      <c r="L26" s="18">
        <v>-150</v>
      </c>
      <c r="M26" s="18" t="s">
        <v>47</v>
      </c>
      <c r="N26" s="18"/>
      <c r="O26" s="18">
        <f t="shared" si="0"/>
        <v>0</v>
      </c>
      <c r="P26" s="18">
        <f t="shared" si="1"/>
        <v>0</v>
      </c>
      <c r="Q26" s="18" t="str">
        <f t="shared" si="2"/>
        <v/>
      </c>
      <c r="R26" s="18" t="str">
        <f t="shared" si="3"/>
        <v/>
      </c>
      <c r="T26" s="32" t="s">
        <v>1</v>
      </c>
      <c r="U26" s="32">
        <f>SUM(U24:U25)</f>
        <v>36</v>
      </c>
      <c r="V26" s="32">
        <f>SUM(V24:V25)</f>
        <v>47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D97E-1949-45AE-BAC1-7598DEFD032D}">
  <dimension ref="A1:W26"/>
  <sheetViews>
    <sheetView topLeftCell="J1"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77</v>
      </c>
      <c r="K1" s="15" t="s">
        <v>8</v>
      </c>
      <c r="L1" s="16" t="s">
        <v>78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>
        <v>1</v>
      </c>
      <c r="D3" s="18"/>
      <c r="E3" s="18">
        <v>450</v>
      </c>
      <c r="F3" s="18" t="s">
        <v>76</v>
      </c>
      <c r="G3" s="18"/>
      <c r="H3" s="18">
        <v>1</v>
      </c>
      <c r="I3" s="18" t="s">
        <v>20</v>
      </c>
      <c r="J3" s="18">
        <v>-1</v>
      </c>
      <c r="K3" s="18"/>
      <c r="L3" s="18">
        <v>50</v>
      </c>
      <c r="M3" s="18" t="s">
        <v>57</v>
      </c>
      <c r="N3" s="18"/>
      <c r="O3" s="18">
        <f t="shared" ref="O3:O26" si="0">E3 + L3</f>
        <v>500</v>
      </c>
      <c r="P3" s="18">
        <f t="shared" ref="P3:P26" si="1">VLOOKUP(O3,Impschaal,2)</f>
        <v>11</v>
      </c>
      <c r="Q3" s="18">
        <f t="shared" ref="Q3:Q26" si="2">IF(O3&gt;0,P3,"")</f>
        <v>11</v>
      </c>
      <c r="R3" s="18" t="str">
        <f t="shared" ref="R3:R26" si="3">IF(O3&lt;0,-1*P3,"")</f>
        <v/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400</v>
      </c>
      <c r="F4" s="18" t="s">
        <v>28</v>
      </c>
      <c r="G4" s="18"/>
      <c r="H4" s="18">
        <v>2</v>
      </c>
      <c r="I4" s="18" t="s">
        <v>26</v>
      </c>
      <c r="J4" s="18">
        <v>-1</v>
      </c>
      <c r="K4" s="18"/>
      <c r="L4" s="18">
        <v>50</v>
      </c>
      <c r="M4" s="18" t="s">
        <v>79</v>
      </c>
      <c r="N4" s="18"/>
      <c r="O4" s="18">
        <f t="shared" si="0"/>
        <v>450</v>
      </c>
      <c r="P4" s="18">
        <f t="shared" si="1"/>
        <v>10</v>
      </c>
      <c r="Q4" s="18">
        <f t="shared" si="2"/>
        <v>10</v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-100</v>
      </c>
      <c r="F5" s="18" t="s">
        <v>28</v>
      </c>
      <c r="G5" s="18"/>
      <c r="H5" s="18">
        <v>3</v>
      </c>
      <c r="I5" s="18" t="s">
        <v>30</v>
      </c>
      <c r="J5" s="18">
        <v>-1</v>
      </c>
      <c r="K5" s="18"/>
      <c r="L5" s="18">
        <v>100</v>
      </c>
      <c r="M5" s="18" t="s">
        <v>28</v>
      </c>
      <c r="N5" s="18"/>
      <c r="O5" s="18">
        <f t="shared" si="0"/>
        <v>0</v>
      </c>
      <c r="P5" s="18">
        <f t="shared" si="1"/>
        <v>0</v>
      </c>
      <c r="Q5" s="18" t="str">
        <f t="shared" si="2"/>
        <v/>
      </c>
      <c r="R5" s="18" t="str">
        <f t="shared" si="3"/>
        <v/>
      </c>
      <c r="S5" s="24" t="s">
        <v>31</v>
      </c>
      <c r="T5" s="6" t="s">
        <v>38</v>
      </c>
      <c r="U5" s="6">
        <f>SUM(Q3:Q26)</f>
        <v>73</v>
      </c>
      <c r="V5" s="6">
        <f>U5 - U6</f>
        <v>41</v>
      </c>
      <c r="W5" s="7">
        <f>IF(V5&gt;0,VLOOKUP(V5,VPSchaal,10),20-VLOOKUP(V6,VPSchaal,10))</f>
        <v>17.25</v>
      </c>
    </row>
    <row r="6" spans="1:23" x14ac:dyDescent="0.25">
      <c r="A6" s="18">
        <v>4</v>
      </c>
      <c r="B6" s="18" t="s">
        <v>33</v>
      </c>
      <c r="C6" s="18">
        <v>-2</v>
      </c>
      <c r="D6" s="18"/>
      <c r="E6" s="18">
        <v>200</v>
      </c>
      <c r="F6" s="18" t="s">
        <v>71</v>
      </c>
      <c r="G6" s="18"/>
      <c r="H6" s="18">
        <v>4</v>
      </c>
      <c r="I6" s="18" t="s">
        <v>35</v>
      </c>
      <c r="J6" s="18">
        <v>-1</v>
      </c>
      <c r="K6" s="18"/>
      <c r="L6" s="18">
        <v>-100</v>
      </c>
      <c r="M6" s="18" t="s">
        <v>46</v>
      </c>
      <c r="N6" s="18"/>
      <c r="O6" s="18">
        <f t="shared" si="0"/>
        <v>100</v>
      </c>
      <c r="P6" s="18">
        <f t="shared" si="1"/>
        <v>3</v>
      </c>
      <c r="Q6" s="18">
        <f t="shared" si="2"/>
        <v>3</v>
      </c>
      <c r="R6" s="18" t="str">
        <f t="shared" si="3"/>
        <v/>
      </c>
      <c r="S6" s="25" t="s">
        <v>37</v>
      </c>
      <c r="T6" s="26" t="s">
        <v>32</v>
      </c>
      <c r="U6" s="26">
        <f>SUM(R3:R26)</f>
        <v>32</v>
      </c>
      <c r="V6" s="26">
        <f>U6 - U5</f>
        <v>-41</v>
      </c>
      <c r="W6" s="27">
        <f>IF(V6&gt;0,VLOOKUP(V6,VPSchaal,10),20-VLOOKUP(V5,VPSchaal,10))</f>
        <v>2.75</v>
      </c>
    </row>
    <row r="7" spans="1:23" x14ac:dyDescent="0.25">
      <c r="A7" s="18">
        <v>5</v>
      </c>
      <c r="B7" s="18" t="s">
        <v>33</v>
      </c>
      <c r="C7" s="18">
        <v>-4</v>
      </c>
      <c r="D7" s="18"/>
      <c r="E7" s="18">
        <v>-200</v>
      </c>
      <c r="F7" s="18" t="s">
        <v>47</v>
      </c>
      <c r="G7" s="18"/>
      <c r="H7" s="18">
        <v>5</v>
      </c>
      <c r="I7" s="18" t="s">
        <v>35</v>
      </c>
      <c r="J7" s="18">
        <v>-2</v>
      </c>
      <c r="K7" s="18"/>
      <c r="L7" s="18">
        <v>-200</v>
      </c>
      <c r="M7" s="18" t="s">
        <v>51</v>
      </c>
      <c r="N7" s="18"/>
      <c r="O7" s="18">
        <f t="shared" si="0"/>
        <v>-400</v>
      </c>
      <c r="P7" s="18">
        <f t="shared" si="1"/>
        <v>-9</v>
      </c>
      <c r="Q7" s="18" t="str">
        <f t="shared" si="2"/>
        <v/>
      </c>
      <c r="R7" s="18">
        <f t="shared" si="3"/>
        <v>9</v>
      </c>
    </row>
    <row r="8" spans="1:23" x14ac:dyDescent="0.25">
      <c r="A8" s="18">
        <v>6</v>
      </c>
      <c r="B8" s="18" t="s">
        <v>41</v>
      </c>
      <c r="C8" s="18">
        <v>1</v>
      </c>
      <c r="D8" s="18"/>
      <c r="E8" s="18">
        <v>-140</v>
      </c>
      <c r="F8" s="18" t="s">
        <v>48</v>
      </c>
      <c r="G8" s="18"/>
      <c r="H8" s="18">
        <v>6</v>
      </c>
      <c r="I8" s="18" t="s">
        <v>43</v>
      </c>
      <c r="J8" s="18">
        <v>-2</v>
      </c>
      <c r="K8" s="18"/>
      <c r="L8" s="18">
        <v>200</v>
      </c>
      <c r="M8" s="18" t="s">
        <v>48</v>
      </c>
      <c r="N8" s="18"/>
      <c r="O8" s="18">
        <f t="shared" si="0"/>
        <v>60</v>
      </c>
      <c r="P8" s="18">
        <f t="shared" si="1"/>
        <v>2</v>
      </c>
      <c r="Q8" s="18">
        <f t="shared" si="2"/>
        <v>2</v>
      </c>
      <c r="R8" s="18" t="str">
        <f t="shared" si="3"/>
        <v/>
      </c>
    </row>
    <row r="9" spans="1:23" x14ac:dyDescent="0.25">
      <c r="A9" s="18">
        <v>7</v>
      </c>
      <c r="B9" s="18" t="s">
        <v>35</v>
      </c>
      <c r="C9" s="18">
        <v>2</v>
      </c>
      <c r="D9" s="18"/>
      <c r="E9" s="18">
        <v>-680</v>
      </c>
      <c r="F9" s="18" t="s">
        <v>28</v>
      </c>
      <c r="G9" s="18"/>
      <c r="H9" s="18">
        <v>7</v>
      </c>
      <c r="I9" s="18" t="s">
        <v>35</v>
      </c>
      <c r="J9" s="18">
        <v>2</v>
      </c>
      <c r="K9" s="18"/>
      <c r="L9" s="18">
        <v>680</v>
      </c>
      <c r="M9" s="18" t="s">
        <v>28</v>
      </c>
      <c r="N9" s="18"/>
      <c r="O9" s="18">
        <f t="shared" si="0"/>
        <v>0</v>
      </c>
      <c r="P9" s="18">
        <f t="shared" si="1"/>
        <v>0</v>
      </c>
      <c r="Q9" s="18" t="str">
        <f t="shared" si="2"/>
        <v/>
      </c>
      <c r="R9" s="18" t="str">
        <f t="shared" si="3"/>
        <v/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140</v>
      </c>
      <c r="F10" s="18" t="s">
        <v>68</v>
      </c>
      <c r="G10" s="18"/>
      <c r="H10" s="18">
        <v>8</v>
      </c>
      <c r="I10" s="18" t="s">
        <v>20</v>
      </c>
      <c r="J10" s="18" t="s">
        <v>27</v>
      </c>
      <c r="K10" s="18"/>
      <c r="L10" s="18">
        <v>420</v>
      </c>
      <c r="M10" s="18" t="s">
        <v>79</v>
      </c>
      <c r="N10" s="18"/>
      <c r="O10" s="18">
        <f t="shared" si="0"/>
        <v>560</v>
      </c>
      <c r="P10" s="18">
        <f t="shared" si="1"/>
        <v>11</v>
      </c>
      <c r="Q10" s="18">
        <f t="shared" si="2"/>
        <v>11</v>
      </c>
      <c r="R10" s="18" t="str">
        <f t="shared" si="3"/>
        <v/>
      </c>
    </row>
    <row r="11" spans="1:23" x14ac:dyDescent="0.25">
      <c r="A11" s="18">
        <v>9</v>
      </c>
      <c r="B11" s="18" t="s">
        <v>33</v>
      </c>
      <c r="C11" s="18">
        <v>-1</v>
      </c>
      <c r="D11" s="18"/>
      <c r="E11" s="18">
        <v>50</v>
      </c>
      <c r="F11" s="18" t="s">
        <v>36</v>
      </c>
      <c r="G11" s="18"/>
      <c r="H11" s="18">
        <v>9</v>
      </c>
      <c r="I11" s="18" t="s">
        <v>30</v>
      </c>
      <c r="J11" s="18">
        <v>-3</v>
      </c>
      <c r="K11" s="18"/>
      <c r="L11" s="18">
        <v>300</v>
      </c>
      <c r="M11" s="18" t="s">
        <v>76</v>
      </c>
      <c r="N11" s="18"/>
      <c r="O11" s="18">
        <f t="shared" si="0"/>
        <v>350</v>
      </c>
      <c r="P11" s="18">
        <f t="shared" si="1"/>
        <v>8</v>
      </c>
      <c r="Q11" s="18">
        <f t="shared" si="2"/>
        <v>8</v>
      </c>
      <c r="R11" s="18" t="str">
        <f t="shared" si="3"/>
        <v/>
      </c>
    </row>
    <row r="12" spans="1:23" x14ac:dyDescent="0.25">
      <c r="A12" s="18">
        <v>10</v>
      </c>
      <c r="B12" s="18" t="s">
        <v>26</v>
      </c>
      <c r="C12" s="18">
        <v>2</v>
      </c>
      <c r="D12" s="18"/>
      <c r="E12" s="18">
        <v>660</v>
      </c>
      <c r="F12" s="18" t="s">
        <v>39</v>
      </c>
      <c r="G12" s="18"/>
      <c r="H12" s="18">
        <v>10</v>
      </c>
      <c r="I12" s="18" t="s">
        <v>26</v>
      </c>
      <c r="J12" s="18" t="s">
        <v>27</v>
      </c>
      <c r="K12" s="18"/>
      <c r="L12" s="18">
        <v>-600</v>
      </c>
      <c r="M12" s="18" t="s">
        <v>28</v>
      </c>
      <c r="N12" s="18"/>
      <c r="O12" s="18">
        <f t="shared" si="0"/>
        <v>60</v>
      </c>
      <c r="P12" s="18">
        <f t="shared" si="1"/>
        <v>2</v>
      </c>
      <c r="Q12" s="18">
        <f t="shared" si="2"/>
        <v>2</v>
      </c>
      <c r="R12" s="18" t="str">
        <f t="shared" si="3"/>
        <v/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50</v>
      </c>
      <c r="F13" s="18" t="s">
        <v>48</v>
      </c>
      <c r="G13" s="18"/>
      <c r="H13" s="18">
        <v>11</v>
      </c>
      <c r="I13" s="18" t="s">
        <v>26</v>
      </c>
      <c r="J13" s="18">
        <v>-1</v>
      </c>
      <c r="K13" s="18"/>
      <c r="L13" s="18">
        <v>-50</v>
      </c>
      <c r="M13" s="18" t="s">
        <v>42</v>
      </c>
      <c r="N13" s="18"/>
      <c r="O13" s="18">
        <f t="shared" si="0"/>
        <v>0</v>
      </c>
      <c r="P13" s="18">
        <f t="shared" si="1"/>
        <v>0</v>
      </c>
      <c r="Q13" s="18" t="str">
        <f t="shared" si="2"/>
        <v/>
      </c>
      <c r="R13" s="18" t="str">
        <f t="shared" si="3"/>
        <v/>
      </c>
    </row>
    <row r="14" spans="1:23" x14ac:dyDescent="0.25">
      <c r="A14" s="18">
        <v>12</v>
      </c>
      <c r="B14" s="18" t="s">
        <v>26</v>
      </c>
      <c r="C14" s="18">
        <v>1</v>
      </c>
      <c r="D14" s="18"/>
      <c r="E14" s="18">
        <v>430</v>
      </c>
      <c r="F14" s="18" t="s">
        <v>74</v>
      </c>
      <c r="G14" s="18"/>
      <c r="H14" s="18">
        <v>12</v>
      </c>
      <c r="I14" s="18" t="s">
        <v>50</v>
      </c>
      <c r="J14" s="18">
        <v>-2</v>
      </c>
      <c r="K14" s="18"/>
      <c r="L14" s="18">
        <v>100</v>
      </c>
      <c r="M14" s="18" t="s">
        <v>42</v>
      </c>
      <c r="N14" s="18"/>
      <c r="O14" s="18">
        <f t="shared" si="0"/>
        <v>530</v>
      </c>
      <c r="P14" s="18">
        <f t="shared" si="1"/>
        <v>11</v>
      </c>
      <c r="Q14" s="18">
        <f t="shared" si="2"/>
        <v>11</v>
      </c>
      <c r="R14" s="18" t="str">
        <f t="shared" si="3"/>
        <v/>
      </c>
    </row>
    <row r="15" spans="1:23" x14ac:dyDescent="0.25">
      <c r="A15" s="18">
        <v>13</v>
      </c>
      <c r="B15" s="18" t="s">
        <v>26</v>
      </c>
      <c r="C15" s="18">
        <v>-1</v>
      </c>
      <c r="D15" s="18"/>
      <c r="E15" s="18">
        <v>-100</v>
      </c>
      <c r="F15" s="18" t="s">
        <v>51</v>
      </c>
      <c r="G15" s="18"/>
      <c r="H15" s="18">
        <v>13</v>
      </c>
      <c r="I15" s="18" t="s">
        <v>26</v>
      </c>
      <c r="J15" s="18">
        <v>-1</v>
      </c>
      <c r="K15" s="18"/>
      <c r="L15" s="18">
        <v>100</v>
      </c>
      <c r="M15" s="18" t="s">
        <v>40</v>
      </c>
      <c r="N15" s="18"/>
      <c r="O15" s="18">
        <f t="shared" si="0"/>
        <v>0</v>
      </c>
      <c r="P15" s="18">
        <f t="shared" si="1"/>
        <v>0</v>
      </c>
      <c r="Q15" s="18" t="str">
        <f t="shared" si="2"/>
        <v/>
      </c>
      <c r="R15" s="18" t="str">
        <f t="shared" si="3"/>
        <v/>
      </c>
    </row>
    <row r="16" spans="1:23" x14ac:dyDescent="0.25">
      <c r="A16" s="18">
        <v>14</v>
      </c>
      <c r="B16" s="18" t="s">
        <v>30</v>
      </c>
      <c r="C16" s="18">
        <v>1</v>
      </c>
      <c r="D16" s="18"/>
      <c r="E16" s="18">
        <v>140</v>
      </c>
      <c r="F16" s="18" t="s">
        <v>48</v>
      </c>
      <c r="G16" s="18"/>
      <c r="H16" s="18">
        <v>14</v>
      </c>
      <c r="I16" s="18" t="s">
        <v>43</v>
      </c>
      <c r="J16" s="18">
        <v>-1</v>
      </c>
      <c r="K16" s="18"/>
      <c r="L16" s="18">
        <v>-50</v>
      </c>
      <c r="M16" s="18" t="s">
        <v>39</v>
      </c>
      <c r="N16" s="18"/>
      <c r="O16" s="18">
        <f t="shared" si="0"/>
        <v>90</v>
      </c>
      <c r="P16" s="18">
        <f t="shared" si="1"/>
        <v>3</v>
      </c>
      <c r="Q16" s="18">
        <f t="shared" si="2"/>
        <v>3</v>
      </c>
      <c r="R16" s="18" t="str">
        <f t="shared" si="3"/>
        <v/>
      </c>
    </row>
    <row r="17" spans="1:22" x14ac:dyDescent="0.25">
      <c r="A17" s="18">
        <v>15</v>
      </c>
      <c r="B17" s="18" t="s">
        <v>52</v>
      </c>
      <c r="C17" s="18" t="s">
        <v>27</v>
      </c>
      <c r="D17" s="18"/>
      <c r="E17" s="18">
        <v>-460</v>
      </c>
      <c r="F17" s="18" t="s">
        <v>28</v>
      </c>
      <c r="G17" s="18"/>
      <c r="H17" s="18">
        <v>15</v>
      </c>
      <c r="I17" s="18" t="s">
        <v>26</v>
      </c>
      <c r="J17" s="18">
        <v>2</v>
      </c>
      <c r="K17" s="18"/>
      <c r="L17" s="18">
        <v>460</v>
      </c>
      <c r="M17" s="18" t="s">
        <v>28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53</v>
      </c>
      <c r="C18" s="18">
        <v>-1</v>
      </c>
      <c r="D18" s="18"/>
      <c r="E18" s="18">
        <v>100</v>
      </c>
      <c r="F18" s="18" t="s">
        <v>39</v>
      </c>
      <c r="G18" s="18"/>
      <c r="H18" s="18">
        <v>16</v>
      </c>
      <c r="I18" s="18" t="s">
        <v>30</v>
      </c>
      <c r="J18" s="18">
        <v>1</v>
      </c>
      <c r="K18" s="18"/>
      <c r="L18" s="18">
        <v>140</v>
      </c>
      <c r="M18" s="18" t="s">
        <v>76</v>
      </c>
      <c r="N18" s="18"/>
      <c r="O18" s="18">
        <f t="shared" si="0"/>
        <v>240</v>
      </c>
      <c r="P18" s="18">
        <f t="shared" si="1"/>
        <v>6</v>
      </c>
      <c r="Q18" s="18">
        <f t="shared" si="2"/>
        <v>6</v>
      </c>
      <c r="R18" s="18" t="str">
        <f t="shared" si="3"/>
        <v/>
      </c>
    </row>
    <row r="19" spans="1:22" x14ac:dyDescent="0.25">
      <c r="A19" s="18">
        <v>17</v>
      </c>
      <c r="B19" s="18" t="s">
        <v>56</v>
      </c>
      <c r="C19" s="18">
        <v>-1</v>
      </c>
      <c r="D19" s="18"/>
      <c r="E19" s="18">
        <v>-50</v>
      </c>
      <c r="F19" s="18" t="s">
        <v>22</v>
      </c>
      <c r="G19" s="18"/>
      <c r="H19" s="18">
        <v>17</v>
      </c>
      <c r="I19" s="18" t="s">
        <v>54</v>
      </c>
      <c r="J19" s="18" t="s">
        <v>27</v>
      </c>
      <c r="K19" s="18"/>
      <c r="L19" s="18">
        <v>-650</v>
      </c>
      <c r="M19" s="18" t="s">
        <v>80</v>
      </c>
      <c r="N19" s="18"/>
      <c r="O19" s="18">
        <f t="shared" si="0"/>
        <v>-700</v>
      </c>
      <c r="P19" s="18">
        <f t="shared" si="1"/>
        <v>-12</v>
      </c>
      <c r="Q19" s="18" t="str">
        <f t="shared" si="2"/>
        <v/>
      </c>
      <c r="R19" s="18">
        <f t="shared" si="3"/>
        <v>12</v>
      </c>
    </row>
    <row r="20" spans="1:22" x14ac:dyDescent="0.25">
      <c r="A20" s="18">
        <v>18</v>
      </c>
      <c r="B20" s="18" t="s">
        <v>58</v>
      </c>
      <c r="C20" s="18">
        <v>-1</v>
      </c>
      <c r="D20" s="18"/>
      <c r="E20" s="18">
        <v>50</v>
      </c>
      <c r="F20" s="18" t="s">
        <v>39</v>
      </c>
      <c r="G20" s="18"/>
      <c r="H20" s="18">
        <v>18</v>
      </c>
      <c r="I20" s="18" t="s">
        <v>26</v>
      </c>
      <c r="J20" s="18">
        <v>-1</v>
      </c>
      <c r="K20" s="18"/>
      <c r="L20" s="18">
        <v>-50</v>
      </c>
      <c r="M20" s="18" t="s">
        <v>47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26</v>
      </c>
      <c r="C21" s="18">
        <v>-4</v>
      </c>
      <c r="D21" s="18"/>
      <c r="E21" s="18">
        <v>-200</v>
      </c>
      <c r="F21" s="18" t="s">
        <v>80</v>
      </c>
      <c r="G21" s="18"/>
      <c r="H21" s="18">
        <v>19</v>
      </c>
      <c r="I21" s="18" t="s">
        <v>33</v>
      </c>
      <c r="J21" s="18">
        <v>-2</v>
      </c>
      <c r="K21" s="18"/>
      <c r="L21" s="18">
        <v>-200</v>
      </c>
      <c r="M21" s="18" t="s">
        <v>42</v>
      </c>
      <c r="N21" s="18"/>
      <c r="O21" s="18">
        <f t="shared" si="0"/>
        <v>-400</v>
      </c>
      <c r="P21" s="18">
        <f t="shared" si="1"/>
        <v>-9</v>
      </c>
      <c r="Q21" s="18" t="str">
        <f t="shared" si="2"/>
        <v/>
      </c>
      <c r="R21" s="18">
        <f t="shared" si="3"/>
        <v>9</v>
      </c>
    </row>
    <row r="22" spans="1:22" x14ac:dyDescent="0.25">
      <c r="A22" s="18">
        <v>20</v>
      </c>
      <c r="B22" s="18" t="s">
        <v>59</v>
      </c>
      <c r="C22" s="18" t="s">
        <v>27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35</v>
      </c>
      <c r="C23" s="18">
        <v>-1</v>
      </c>
      <c r="D23" s="18"/>
      <c r="E23" s="18">
        <v>-100</v>
      </c>
      <c r="F23" s="18" t="s">
        <v>48</v>
      </c>
      <c r="G23" s="18"/>
      <c r="H23" s="18">
        <v>21</v>
      </c>
      <c r="I23" s="18" t="s">
        <v>60</v>
      </c>
      <c r="J23" s="18">
        <v>-1</v>
      </c>
      <c r="K23" s="18"/>
      <c r="L23" s="18">
        <v>200</v>
      </c>
      <c r="M23" s="18" t="s">
        <v>39</v>
      </c>
      <c r="N23" s="18"/>
      <c r="O23" s="18">
        <f t="shared" si="0"/>
        <v>100</v>
      </c>
      <c r="P23" s="18">
        <f t="shared" si="1"/>
        <v>3</v>
      </c>
      <c r="Q23" s="18">
        <f t="shared" si="2"/>
        <v>3</v>
      </c>
      <c r="R23" s="18" t="str">
        <f t="shared" si="3"/>
        <v/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2</v>
      </c>
      <c r="D24" s="18"/>
      <c r="E24" s="18">
        <v>150</v>
      </c>
      <c r="F24" s="18" t="s">
        <v>28</v>
      </c>
      <c r="G24" s="18"/>
      <c r="H24" s="18">
        <v>22</v>
      </c>
      <c r="I24" s="18" t="s">
        <v>63</v>
      </c>
      <c r="J24" s="18" t="s">
        <v>27</v>
      </c>
      <c r="K24" s="18"/>
      <c r="L24" s="18">
        <v>-90</v>
      </c>
      <c r="M24" s="18" t="s">
        <v>39</v>
      </c>
      <c r="N24" s="18"/>
      <c r="O24" s="18">
        <f t="shared" si="0"/>
        <v>60</v>
      </c>
      <c r="P24" s="18">
        <f t="shared" si="1"/>
        <v>2</v>
      </c>
      <c r="Q24" s="18">
        <f t="shared" si="2"/>
        <v>2</v>
      </c>
      <c r="R24" s="18" t="str">
        <f t="shared" si="3"/>
        <v/>
      </c>
      <c r="T24" s="30" t="s">
        <v>64</v>
      </c>
      <c r="U24" s="30">
        <f>SUM(Q3:Q14)</f>
        <v>58</v>
      </c>
      <c r="V24" s="30">
        <f>SUM(R3:R14)</f>
        <v>9</v>
      </c>
    </row>
    <row r="25" spans="1:22" x14ac:dyDescent="0.25">
      <c r="A25" s="18">
        <v>23</v>
      </c>
      <c r="B25" s="18" t="s">
        <v>20</v>
      </c>
      <c r="C25" s="18">
        <v>1</v>
      </c>
      <c r="D25" s="18"/>
      <c r="E25" s="18">
        <v>-650</v>
      </c>
      <c r="F25" s="18" t="s">
        <v>48</v>
      </c>
      <c r="G25" s="18"/>
      <c r="H25" s="18">
        <v>23</v>
      </c>
      <c r="I25" s="18" t="s">
        <v>59</v>
      </c>
      <c r="J25" s="18">
        <v>1</v>
      </c>
      <c r="K25" s="18"/>
      <c r="L25" s="18">
        <v>680</v>
      </c>
      <c r="M25" s="18" t="s">
        <v>28</v>
      </c>
      <c r="N25" s="18"/>
      <c r="O25" s="18">
        <f t="shared" si="0"/>
        <v>30</v>
      </c>
      <c r="P25" s="18">
        <f t="shared" si="1"/>
        <v>1</v>
      </c>
      <c r="Q25" s="18">
        <f t="shared" si="2"/>
        <v>1</v>
      </c>
      <c r="R25" s="18" t="str">
        <f t="shared" si="3"/>
        <v/>
      </c>
      <c r="T25" s="31" t="s">
        <v>65</v>
      </c>
      <c r="U25" s="31">
        <f>SUM(Q15:Q26)</f>
        <v>15</v>
      </c>
      <c r="V25" s="31">
        <f>SUM(R15:R26)</f>
        <v>23</v>
      </c>
    </row>
    <row r="26" spans="1:22" x14ac:dyDescent="0.25">
      <c r="A26" s="18">
        <v>24</v>
      </c>
      <c r="B26" s="18" t="s">
        <v>35</v>
      </c>
      <c r="C26" s="18">
        <v>-1</v>
      </c>
      <c r="D26" s="18"/>
      <c r="E26" s="18">
        <v>50</v>
      </c>
      <c r="F26" s="18" t="s">
        <v>42</v>
      </c>
      <c r="G26" s="18"/>
      <c r="H26" s="18">
        <v>24</v>
      </c>
      <c r="I26" s="18" t="s">
        <v>43</v>
      </c>
      <c r="J26" s="18" t="s">
        <v>27</v>
      </c>
      <c r="K26" s="18"/>
      <c r="L26" s="18">
        <v>-110</v>
      </c>
      <c r="M26" s="18" t="s">
        <v>42</v>
      </c>
      <c r="N26" s="18"/>
      <c r="O26" s="18">
        <f t="shared" si="0"/>
        <v>-60</v>
      </c>
      <c r="P26" s="18">
        <f t="shared" si="1"/>
        <v>-2</v>
      </c>
      <c r="Q26" s="18" t="str">
        <f t="shared" si="2"/>
        <v/>
      </c>
      <c r="R26" s="18">
        <f t="shared" si="3"/>
        <v>2</v>
      </c>
      <c r="T26" s="32" t="s">
        <v>1</v>
      </c>
      <c r="U26" s="32">
        <f>SUM(U24:U25)</f>
        <v>73</v>
      </c>
      <c r="V26" s="32">
        <f>SUM(V24:V25)</f>
        <v>32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F5FC-0D15-48DE-BB04-F1BDD32EFDAA}">
  <dimension ref="A1:W26"/>
  <sheetViews>
    <sheetView topLeftCell="J1"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81</v>
      </c>
      <c r="K1" s="15" t="s">
        <v>8</v>
      </c>
      <c r="L1" s="16" t="s">
        <v>82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27</v>
      </c>
      <c r="D3" s="18"/>
      <c r="E3" s="18">
        <v>420</v>
      </c>
      <c r="F3" s="18" t="s">
        <v>36</v>
      </c>
      <c r="G3" s="18"/>
      <c r="H3" s="18">
        <v>1</v>
      </c>
      <c r="I3" s="18" t="s">
        <v>20</v>
      </c>
      <c r="J3" s="18">
        <v>-1</v>
      </c>
      <c r="K3" s="18"/>
      <c r="L3" s="18">
        <v>50</v>
      </c>
      <c r="M3" s="18" t="s">
        <v>57</v>
      </c>
      <c r="N3" s="18"/>
      <c r="O3" s="18">
        <f t="shared" ref="O3:O26" si="0">E3 + L3</f>
        <v>470</v>
      </c>
      <c r="P3" s="18">
        <f t="shared" ref="P3:P26" si="1">VLOOKUP(O3,Impschaal,2)</f>
        <v>10</v>
      </c>
      <c r="Q3" s="18">
        <f t="shared" ref="Q3:Q26" si="2">IF(O3&gt;0,P3,"")</f>
        <v>10</v>
      </c>
      <c r="R3" s="18" t="str">
        <f t="shared" ref="R3:R26" si="3">IF(O3&lt;0,-1*P3,"")</f>
        <v/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400</v>
      </c>
      <c r="F4" s="18" t="s">
        <v>28</v>
      </c>
      <c r="G4" s="18"/>
      <c r="H4" s="18">
        <v>2</v>
      </c>
      <c r="I4" s="18" t="s">
        <v>26</v>
      </c>
      <c r="J4" s="18" t="s">
        <v>27</v>
      </c>
      <c r="K4" s="18"/>
      <c r="L4" s="18">
        <v>-400</v>
      </c>
      <c r="M4" s="18" t="s">
        <v>28</v>
      </c>
      <c r="N4" s="18"/>
      <c r="O4" s="18">
        <f t="shared" si="0"/>
        <v>0</v>
      </c>
      <c r="P4" s="18">
        <f t="shared" si="1"/>
        <v>0</v>
      </c>
      <c r="Q4" s="18" t="str">
        <f t="shared" si="2"/>
        <v/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30</v>
      </c>
      <c r="C5" s="18" t="s">
        <v>27</v>
      </c>
      <c r="D5" s="18"/>
      <c r="E5" s="18">
        <v>110</v>
      </c>
      <c r="F5" s="18" t="s">
        <v>76</v>
      </c>
      <c r="G5" s="18"/>
      <c r="H5" s="18">
        <v>3</v>
      </c>
      <c r="I5" s="18" t="s">
        <v>20</v>
      </c>
      <c r="J5" s="18">
        <v>-1</v>
      </c>
      <c r="K5" s="18"/>
      <c r="L5" s="18">
        <v>100</v>
      </c>
      <c r="M5" s="18" t="s">
        <v>28</v>
      </c>
      <c r="N5" s="18"/>
      <c r="O5" s="18">
        <f t="shared" si="0"/>
        <v>210</v>
      </c>
      <c r="P5" s="18">
        <f t="shared" si="1"/>
        <v>5</v>
      </c>
      <c r="Q5" s="18">
        <f t="shared" si="2"/>
        <v>5</v>
      </c>
      <c r="R5" s="18" t="str">
        <f t="shared" si="3"/>
        <v/>
      </c>
      <c r="S5" s="24" t="s">
        <v>31</v>
      </c>
      <c r="T5" s="6" t="s">
        <v>83</v>
      </c>
      <c r="U5" s="6">
        <f>SUM(Q3:Q26)</f>
        <v>38</v>
      </c>
      <c r="V5" s="6">
        <f>U5 - U6</f>
        <v>-10</v>
      </c>
      <c r="W5" s="7">
        <f>IF(V5&gt;0,VLOOKUP(V5,VPSchaal,10),20-VLOOKUP(V6,VPSchaal,10))</f>
        <v>7.67</v>
      </c>
    </row>
    <row r="6" spans="1:23" x14ac:dyDescent="0.25">
      <c r="A6" s="18">
        <v>4</v>
      </c>
      <c r="B6" s="18" t="s">
        <v>26</v>
      </c>
      <c r="C6" s="18">
        <v>-2</v>
      </c>
      <c r="D6" s="18"/>
      <c r="E6" s="18">
        <v>-200</v>
      </c>
      <c r="F6" s="18" t="s">
        <v>46</v>
      </c>
      <c r="G6" s="18"/>
      <c r="H6" s="18">
        <v>4</v>
      </c>
      <c r="I6" s="18" t="s">
        <v>60</v>
      </c>
      <c r="J6" s="18">
        <v>-1</v>
      </c>
      <c r="K6" s="18"/>
      <c r="L6" s="18">
        <v>-200</v>
      </c>
      <c r="M6" s="18" t="s">
        <v>34</v>
      </c>
      <c r="N6" s="18"/>
      <c r="O6" s="18">
        <f t="shared" si="0"/>
        <v>-400</v>
      </c>
      <c r="P6" s="18">
        <f t="shared" si="1"/>
        <v>-9</v>
      </c>
      <c r="Q6" s="18" t="str">
        <f t="shared" si="2"/>
        <v/>
      </c>
      <c r="R6" s="18">
        <f t="shared" si="3"/>
        <v>9</v>
      </c>
      <c r="S6" s="25" t="s">
        <v>37</v>
      </c>
      <c r="T6" s="26" t="s">
        <v>84</v>
      </c>
      <c r="U6" s="26">
        <f>SUM(R3:R26)</f>
        <v>48</v>
      </c>
      <c r="V6" s="26">
        <f>U6 - U5</f>
        <v>10</v>
      </c>
      <c r="W6" s="27">
        <f>IF(V6&gt;0,VLOOKUP(V6,VPSchaal,10),20-VLOOKUP(V5,VPSchaal,10))</f>
        <v>12.33</v>
      </c>
    </row>
    <row r="7" spans="1:23" x14ac:dyDescent="0.25">
      <c r="A7" s="18">
        <v>5</v>
      </c>
      <c r="B7" s="18" t="s">
        <v>53</v>
      </c>
      <c r="C7" s="18">
        <v>-3</v>
      </c>
      <c r="D7" s="18"/>
      <c r="E7" s="18">
        <v>-150</v>
      </c>
      <c r="F7" s="18" t="s">
        <v>42</v>
      </c>
      <c r="G7" s="18"/>
      <c r="H7" s="18">
        <v>5</v>
      </c>
      <c r="I7" s="18" t="s">
        <v>43</v>
      </c>
      <c r="J7" s="18">
        <v>-1</v>
      </c>
      <c r="K7" s="18"/>
      <c r="L7" s="18">
        <v>50</v>
      </c>
      <c r="M7" s="18" t="s">
        <v>47</v>
      </c>
      <c r="N7" s="18"/>
      <c r="O7" s="18">
        <f t="shared" si="0"/>
        <v>-100</v>
      </c>
      <c r="P7" s="18">
        <f t="shared" si="1"/>
        <v>-3</v>
      </c>
      <c r="Q7" s="18" t="str">
        <f t="shared" si="2"/>
        <v/>
      </c>
      <c r="R7" s="18">
        <f t="shared" si="3"/>
        <v>3</v>
      </c>
    </row>
    <row r="8" spans="1:23" x14ac:dyDescent="0.25">
      <c r="A8" s="18">
        <v>6</v>
      </c>
      <c r="B8" s="18" t="s">
        <v>43</v>
      </c>
      <c r="C8" s="18">
        <v>-2</v>
      </c>
      <c r="D8" s="18"/>
      <c r="E8" s="18">
        <v>-200</v>
      </c>
      <c r="F8" s="18" t="s">
        <v>42</v>
      </c>
      <c r="G8" s="18"/>
      <c r="H8" s="18">
        <v>6</v>
      </c>
      <c r="I8" s="18" t="s">
        <v>43</v>
      </c>
      <c r="J8" s="18">
        <v>-1</v>
      </c>
      <c r="K8" s="18"/>
      <c r="L8" s="18">
        <v>100</v>
      </c>
      <c r="M8" s="18" t="s">
        <v>47</v>
      </c>
      <c r="N8" s="18"/>
      <c r="O8" s="18">
        <f t="shared" si="0"/>
        <v>-100</v>
      </c>
      <c r="P8" s="18">
        <f t="shared" si="1"/>
        <v>-3</v>
      </c>
      <c r="Q8" s="18" t="str">
        <f t="shared" si="2"/>
        <v/>
      </c>
      <c r="R8" s="18">
        <f t="shared" si="3"/>
        <v>3</v>
      </c>
    </row>
    <row r="9" spans="1:23" x14ac:dyDescent="0.25">
      <c r="A9" s="18">
        <v>7</v>
      </c>
      <c r="B9" s="18" t="s">
        <v>35</v>
      </c>
      <c r="C9" s="18">
        <v>2</v>
      </c>
      <c r="D9" s="18"/>
      <c r="E9" s="18">
        <v>-680</v>
      </c>
      <c r="F9" s="18" t="s">
        <v>28</v>
      </c>
      <c r="G9" s="18"/>
      <c r="H9" s="18">
        <v>7</v>
      </c>
      <c r="I9" s="18" t="s">
        <v>35</v>
      </c>
      <c r="J9" s="18">
        <v>2</v>
      </c>
      <c r="K9" s="18"/>
      <c r="L9" s="18">
        <v>680</v>
      </c>
      <c r="M9" s="18" t="s">
        <v>28</v>
      </c>
      <c r="N9" s="18"/>
      <c r="O9" s="18">
        <f t="shared" si="0"/>
        <v>0</v>
      </c>
      <c r="P9" s="18">
        <f t="shared" si="1"/>
        <v>0</v>
      </c>
      <c r="Q9" s="18" t="str">
        <f t="shared" si="2"/>
        <v/>
      </c>
      <c r="R9" s="18" t="str">
        <f t="shared" si="3"/>
        <v/>
      </c>
    </row>
    <row r="10" spans="1:23" x14ac:dyDescent="0.25">
      <c r="A10" s="18">
        <v>8</v>
      </c>
      <c r="B10" s="18" t="s">
        <v>35</v>
      </c>
      <c r="C10" s="18">
        <v>-2</v>
      </c>
      <c r="D10" s="18"/>
      <c r="E10" s="18">
        <v>-100</v>
      </c>
      <c r="F10" s="18" t="s">
        <v>46</v>
      </c>
      <c r="G10" s="18"/>
      <c r="H10" s="18">
        <v>8</v>
      </c>
      <c r="I10" s="18" t="s">
        <v>53</v>
      </c>
      <c r="J10" s="18">
        <v>-1</v>
      </c>
      <c r="K10" s="18"/>
      <c r="L10" s="18">
        <v>-50</v>
      </c>
      <c r="M10" s="18" t="s">
        <v>28</v>
      </c>
      <c r="N10" s="18"/>
      <c r="O10" s="18">
        <f t="shared" si="0"/>
        <v>-150</v>
      </c>
      <c r="P10" s="18">
        <f t="shared" si="1"/>
        <v>-4</v>
      </c>
      <c r="Q10" s="18" t="str">
        <f t="shared" si="2"/>
        <v/>
      </c>
      <c r="R10" s="18">
        <f t="shared" si="3"/>
        <v>4</v>
      </c>
    </row>
    <row r="11" spans="1:23" x14ac:dyDescent="0.25">
      <c r="A11" s="18">
        <v>9</v>
      </c>
      <c r="B11" s="18" t="s">
        <v>50</v>
      </c>
      <c r="C11" s="18">
        <v>-2</v>
      </c>
      <c r="D11" s="18"/>
      <c r="E11" s="18">
        <v>100</v>
      </c>
      <c r="F11" s="18" t="s">
        <v>76</v>
      </c>
      <c r="G11" s="18"/>
      <c r="H11" s="18">
        <v>9</v>
      </c>
      <c r="I11" s="18" t="s">
        <v>63</v>
      </c>
      <c r="J11" s="18">
        <v>-1</v>
      </c>
      <c r="K11" s="18"/>
      <c r="L11" s="18">
        <v>-50</v>
      </c>
      <c r="M11" s="18" t="s">
        <v>46</v>
      </c>
      <c r="N11" s="18"/>
      <c r="O11" s="18">
        <f t="shared" si="0"/>
        <v>50</v>
      </c>
      <c r="P11" s="18">
        <f t="shared" si="1"/>
        <v>2</v>
      </c>
      <c r="Q11" s="18">
        <f t="shared" si="2"/>
        <v>2</v>
      </c>
      <c r="R11" s="18" t="str">
        <f t="shared" si="3"/>
        <v/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600</v>
      </c>
      <c r="F12" s="18" t="s">
        <v>28</v>
      </c>
      <c r="G12" s="18"/>
      <c r="H12" s="18">
        <v>10</v>
      </c>
      <c r="I12" s="18" t="s">
        <v>26</v>
      </c>
      <c r="J12" s="18">
        <v>1</v>
      </c>
      <c r="K12" s="18"/>
      <c r="L12" s="18">
        <v>-630</v>
      </c>
      <c r="M12" s="18" t="s">
        <v>42</v>
      </c>
      <c r="N12" s="18"/>
      <c r="O12" s="18">
        <f t="shared" si="0"/>
        <v>-30</v>
      </c>
      <c r="P12" s="18">
        <f t="shared" si="1"/>
        <v>-1</v>
      </c>
      <c r="Q12" s="18" t="str">
        <f t="shared" si="2"/>
        <v/>
      </c>
      <c r="R12" s="18">
        <f t="shared" si="3"/>
        <v>1</v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50</v>
      </c>
      <c r="F13" s="18" t="s">
        <v>48</v>
      </c>
      <c r="G13" s="18"/>
      <c r="H13" s="18">
        <v>11</v>
      </c>
      <c r="I13" s="18" t="s">
        <v>41</v>
      </c>
      <c r="J13" s="18">
        <v>1</v>
      </c>
      <c r="K13" s="18"/>
      <c r="L13" s="18">
        <v>140</v>
      </c>
      <c r="M13" s="18" t="s">
        <v>36</v>
      </c>
      <c r="N13" s="18"/>
      <c r="O13" s="18">
        <f t="shared" si="0"/>
        <v>190</v>
      </c>
      <c r="P13" s="18">
        <f t="shared" si="1"/>
        <v>5</v>
      </c>
      <c r="Q13" s="18">
        <f t="shared" si="2"/>
        <v>5</v>
      </c>
      <c r="R13" s="18" t="str">
        <f t="shared" si="3"/>
        <v/>
      </c>
    </row>
    <row r="14" spans="1:23" x14ac:dyDescent="0.25">
      <c r="A14" s="18">
        <v>12</v>
      </c>
      <c r="B14" s="18" t="s">
        <v>26</v>
      </c>
      <c r="C14" s="18">
        <v>-2</v>
      </c>
      <c r="D14" s="18"/>
      <c r="E14" s="18">
        <v>-100</v>
      </c>
      <c r="F14" s="18" t="s">
        <v>48</v>
      </c>
      <c r="G14" s="18"/>
      <c r="H14" s="18">
        <v>12</v>
      </c>
      <c r="I14" s="18" t="s">
        <v>50</v>
      </c>
      <c r="J14" s="18">
        <v>-2</v>
      </c>
      <c r="K14" s="18"/>
      <c r="L14" s="18">
        <v>100</v>
      </c>
      <c r="M14" s="18" t="s">
        <v>42</v>
      </c>
      <c r="N14" s="18"/>
      <c r="O14" s="18">
        <f t="shared" si="0"/>
        <v>0</v>
      </c>
      <c r="P14" s="18">
        <f t="shared" si="1"/>
        <v>0</v>
      </c>
      <c r="Q14" s="18" t="str">
        <f t="shared" si="2"/>
        <v/>
      </c>
      <c r="R14" s="18" t="str">
        <f t="shared" si="3"/>
        <v/>
      </c>
    </row>
    <row r="15" spans="1:23" x14ac:dyDescent="0.25">
      <c r="A15" s="18">
        <v>13</v>
      </c>
      <c r="B15" s="18" t="s">
        <v>30</v>
      </c>
      <c r="C15" s="18">
        <v>-1</v>
      </c>
      <c r="D15" s="18"/>
      <c r="E15" s="18">
        <v>-100</v>
      </c>
      <c r="F15" s="18" t="s">
        <v>51</v>
      </c>
      <c r="G15" s="18"/>
      <c r="H15" s="18">
        <v>13</v>
      </c>
      <c r="I15" s="18" t="s">
        <v>26</v>
      </c>
      <c r="J15" s="18" t="s">
        <v>27</v>
      </c>
      <c r="K15" s="18"/>
      <c r="L15" s="18">
        <v>-600</v>
      </c>
      <c r="M15" s="18" t="s">
        <v>80</v>
      </c>
      <c r="N15" s="18"/>
      <c r="O15" s="18">
        <f t="shared" si="0"/>
        <v>-700</v>
      </c>
      <c r="P15" s="18">
        <f t="shared" si="1"/>
        <v>-12</v>
      </c>
      <c r="Q15" s="18" t="str">
        <f t="shared" si="2"/>
        <v/>
      </c>
      <c r="R15" s="18">
        <f t="shared" si="3"/>
        <v>12</v>
      </c>
    </row>
    <row r="16" spans="1:23" x14ac:dyDescent="0.25">
      <c r="A16" s="18">
        <v>14</v>
      </c>
      <c r="B16" s="18" t="s">
        <v>33</v>
      </c>
      <c r="C16" s="18">
        <v>-2</v>
      </c>
      <c r="D16" s="18"/>
      <c r="E16" s="18">
        <v>100</v>
      </c>
      <c r="F16" s="18" t="s">
        <v>42</v>
      </c>
      <c r="G16" s="18"/>
      <c r="H16" s="18">
        <v>14</v>
      </c>
      <c r="I16" s="18" t="s">
        <v>30</v>
      </c>
      <c r="J16" s="18">
        <v>1</v>
      </c>
      <c r="K16" s="18"/>
      <c r="L16" s="18">
        <v>-140</v>
      </c>
      <c r="M16" s="18" t="s">
        <v>42</v>
      </c>
      <c r="N16" s="18"/>
      <c r="O16" s="18">
        <f t="shared" si="0"/>
        <v>-40</v>
      </c>
      <c r="P16" s="18">
        <f t="shared" si="1"/>
        <v>-1</v>
      </c>
      <c r="Q16" s="18" t="str">
        <f t="shared" si="2"/>
        <v/>
      </c>
      <c r="R16" s="18">
        <f t="shared" si="3"/>
        <v>1</v>
      </c>
    </row>
    <row r="17" spans="1:22" x14ac:dyDescent="0.25">
      <c r="A17" s="18">
        <v>15</v>
      </c>
      <c r="B17" s="18" t="s">
        <v>26</v>
      </c>
      <c r="C17" s="18">
        <v>2</v>
      </c>
      <c r="D17" s="18"/>
      <c r="E17" s="18">
        <v>-460</v>
      </c>
      <c r="F17" s="18" t="s">
        <v>28</v>
      </c>
      <c r="G17" s="18"/>
      <c r="H17" s="18">
        <v>15</v>
      </c>
      <c r="I17" s="18" t="s">
        <v>26</v>
      </c>
      <c r="J17" s="18">
        <v>1</v>
      </c>
      <c r="K17" s="18"/>
      <c r="L17" s="18">
        <v>430</v>
      </c>
      <c r="M17" s="18" t="s">
        <v>42</v>
      </c>
      <c r="N17" s="18"/>
      <c r="O17" s="18">
        <f t="shared" si="0"/>
        <v>-30</v>
      </c>
      <c r="P17" s="18">
        <f t="shared" si="1"/>
        <v>-1</v>
      </c>
      <c r="Q17" s="18" t="str">
        <f t="shared" si="2"/>
        <v/>
      </c>
      <c r="R17" s="18">
        <f t="shared" si="3"/>
        <v>1</v>
      </c>
    </row>
    <row r="18" spans="1:22" x14ac:dyDescent="0.25">
      <c r="A18" s="18">
        <v>16</v>
      </c>
      <c r="B18" s="18" t="s">
        <v>85</v>
      </c>
      <c r="C18" s="18">
        <v>2</v>
      </c>
      <c r="D18" s="18"/>
      <c r="E18" s="18">
        <v>130</v>
      </c>
      <c r="F18" s="18" t="s">
        <v>68</v>
      </c>
      <c r="G18" s="18"/>
      <c r="H18" s="18">
        <v>16</v>
      </c>
      <c r="I18" s="18" t="s">
        <v>86</v>
      </c>
      <c r="J18" s="18" t="s">
        <v>27</v>
      </c>
      <c r="K18" s="18"/>
      <c r="L18" s="18">
        <v>-130</v>
      </c>
      <c r="M18" s="18" t="s">
        <v>45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59</v>
      </c>
      <c r="C19" s="18" t="s">
        <v>27</v>
      </c>
      <c r="D19" s="18"/>
      <c r="E19" s="18">
        <v>450</v>
      </c>
      <c r="F19" s="18" t="s">
        <v>76</v>
      </c>
      <c r="G19" s="18"/>
      <c r="H19" s="18">
        <v>17</v>
      </c>
      <c r="I19" s="18" t="s">
        <v>20</v>
      </c>
      <c r="J19" s="18">
        <v>1</v>
      </c>
      <c r="K19" s="18"/>
      <c r="L19" s="18">
        <v>-450</v>
      </c>
      <c r="M19" s="18" t="s">
        <v>21</v>
      </c>
      <c r="N19" s="18"/>
      <c r="O19" s="18">
        <f t="shared" si="0"/>
        <v>0</v>
      </c>
      <c r="P19" s="18">
        <f t="shared" si="1"/>
        <v>0</v>
      </c>
      <c r="Q19" s="18" t="str">
        <f t="shared" si="2"/>
        <v/>
      </c>
      <c r="R19" s="18" t="str">
        <f t="shared" si="3"/>
        <v/>
      </c>
    </row>
    <row r="20" spans="1:22" x14ac:dyDescent="0.25">
      <c r="A20" s="18">
        <v>18</v>
      </c>
      <c r="B20" s="18" t="s">
        <v>26</v>
      </c>
      <c r="C20" s="18">
        <v>-1</v>
      </c>
      <c r="D20" s="18"/>
      <c r="E20" s="18">
        <v>50</v>
      </c>
      <c r="F20" s="18" t="s">
        <v>39</v>
      </c>
      <c r="G20" s="18"/>
      <c r="H20" s="18">
        <v>18</v>
      </c>
      <c r="I20" s="18" t="s">
        <v>26</v>
      </c>
      <c r="J20" s="18">
        <v>-1</v>
      </c>
      <c r="K20" s="18"/>
      <c r="L20" s="18">
        <v>-50</v>
      </c>
      <c r="M20" s="18" t="s">
        <v>47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35</v>
      </c>
      <c r="C21" s="18">
        <v>-2</v>
      </c>
      <c r="D21" s="18"/>
      <c r="E21" s="18">
        <v>200</v>
      </c>
      <c r="F21" s="18" t="s">
        <v>48</v>
      </c>
      <c r="G21" s="18"/>
      <c r="H21" s="18">
        <v>19</v>
      </c>
      <c r="I21" s="18" t="s">
        <v>85</v>
      </c>
      <c r="J21" s="18">
        <v>-1</v>
      </c>
      <c r="K21" s="18"/>
      <c r="L21" s="18">
        <v>-100</v>
      </c>
      <c r="M21" s="18" t="s">
        <v>39</v>
      </c>
      <c r="N21" s="18"/>
      <c r="O21" s="18">
        <f t="shared" si="0"/>
        <v>100</v>
      </c>
      <c r="P21" s="18">
        <f t="shared" si="1"/>
        <v>3</v>
      </c>
      <c r="Q21" s="18">
        <f t="shared" si="2"/>
        <v>3</v>
      </c>
      <c r="R21" s="18" t="str">
        <f t="shared" si="3"/>
        <v/>
      </c>
    </row>
    <row r="22" spans="1:22" x14ac:dyDescent="0.25">
      <c r="A22" s="18">
        <v>20</v>
      </c>
      <c r="B22" s="18" t="s">
        <v>20</v>
      </c>
      <c r="C22" s="18" t="s">
        <v>27</v>
      </c>
      <c r="D22" s="18"/>
      <c r="E22" s="18">
        <v>620</v>
      </c>
      <c r="F22" s="18" t="s">
        <v>42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-30</v>
      </c>
      <c r="P22" s="18">
        <f t="shared" si="1"/>
        <v>-1</v>
      </c>
      <c r="Q22" s="18" t="str">
        <f t="shared" si="2"/>
        <v/>
      </c>
      <c r="R22" s="18">
        <f t="shared" si="3"/>
        <v>1</v>
      </c>
      <c r="U22" s="28" t="s">
        <v>24</v>
      </c>
      <c r="V22" s="28"/>
    </row>
    <row r="23" spans="1:22" x14ac:dyDescent="0.25">
      <c r="A23" s="18">
        <v>21</v>
      </c>
      <c r="B23" s="18" t="s">
        <v>60</v>
      </c>
      <c r="C23" s="18">
        <v>-1</v>
      </c>
      <c r="D23" s="18"/>
      <c r="E23" s="18">
        <v>-200</v>
      </c>
      <c r="F23" s="18" t="s">
        <v>47</v>
      </c>
      <c r="G23" s="18"/>
      <c r="H23" s="18">
        <v>21</v>
      </c>
      <c r="I23" s="18" t="s">
        <v>87</v>
      </c>
      <c r="J23" s="18">
        <v>-3</v>
      </c>
      <c r="K23" s="18"/>
      <c r="L23" s="18">
        <v>-500</v>
      </c>
      <c r="M23" s="18" t="s">
        <v>72</v>
      </c>
      <c r="N23" s="18"/>
      <c r="O23" s="18">
        <f t="shared" si="0"/>
        <v>-700</v>
      </c>
      <c r="P23" s="18">
        <f t="shared" si="1"/>
        <v>-12</v>
      </c>
      <c r="Q23" s="18" t="str">
        <f t="shared" si="2"/>
        <v/>
      </c>
      <c r="R23" s="18">
        <f t="shared" si="3"/>
        <v>12</v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20</v>
      </c>
      <c r="C24" s="18" t="s">
        <v>27</v>
      </c>
      <c r="D24" s="18"/>
      <c r="E24" s="18">
        <v>420</v>
      </c>
      <c r="F24" s="18" t="s">
        <v>71</v>
      </c>
      <c r="G24" s="18"/>
      <c r="H24" s="18">
        <v>22</v>
      </c>
      <c r="I24" s="18" t="s">
        <v>63</v>
      </c>
      <c r="J24" s="18">
        <v>3</v>
      </c>
      <c r="K24" s="18"/>
      <c r="L24" s="18">
        <v>-180</v>
      </c>
      <c r="M24" s="18" t="s">
        <v>42</v>
      </c>
      <c r="N24" s="18"/>
      <c r="O24" s="18">
        <f t="shared" si="0"/>
        <v>240</v>
      </c>
      <c r="P24" s="18">
        <f t="shared" si="1"/>
        <v>6</v>
      </c>
      <c r="Q24" s="18">
        <f t="shared" si="2"/>
        <v>6</v>
      </c>
      <c r="R24" s="18" t="str">
        <f t="shared" si="3"/>
        <v/>
      </c>
      <c r="T24" s="30" t="s">
        <v>64</v>
      </c>
      <c r="U24" s="30">
        <f>SUM(Q3:Q14)</f>
        <v>22</v>
      </c>
      <c r="V24" s="30">
        <f>SUM(R3:R14)</f>
        <v>20</v>
      </c>
    </row>
    <row r="25" spans="1:22" x14ac:dyDescent="0.25">
      <c r="A25" s="18">
        <v>23</v>
      </c>
      <c r="B25" s="18" t="s">
        <v>20</v>
      </c>
      <c r="C25" s="18">
        <v>3</v>
      </c>
      <c r="D25" s="18"/>
      <c r="E25" s="18">
        <v>-710</v>
      </c>
      <c r="F25" s="18" t="s">
        <v>42</v>
      </c>
      <c r="G25" s="18"/>
      <c r="H25" s="18">
        <v>23</v>
      </c>
      <c r="I25" s="18" t="s">
        <v>20</v>
      </c>
      <c r="J25" s="18">
        <v>2</v>
      </c>
      <c r="K25" s="18"/>
      <c r="L25" s="18">
        <v>680</v>
      </c>
      <c r="M25" s="18" t="s">
        <v>28</v>
      </c>
      <c r="N25" s="18"/>
      <c r="O25" s="18">
        <f t="shared" si="0"/>
        <v>-30</v>
      </c>
      <c r="P25" s="18">
        <f t="shared" si="1"/>
        <v>-1</v>
      </c>
      <c r="Q25" s="18" t="str">
        <f t="shared" si="2"/>
        <v/>
      </c>
      <c r="R25" s="18">
        <f t="shared" si="3"/>
        <v>1</v>
      </c>
      <c r="T25" s="31" t="s">
        <v>65</v>
      </c>
      <c r="U25" s="31">
        <f>SUM(Q15:Q26)</f>
        <v>16</v>
      </c>
      <c r="V25" s="31">
        <f>SUM(R15:R26)</f>
        <v>28</v>
      </c>
    </row>
    <row r="26" spans="1:22" x14ac:dyDescent="0.25">
      <c r="A26" s="18">
        <v>24</v>
      </c>
      <c r="B26" s="18" t="s">
        <v>44</v>
      </c>
      <c r="C26" s="18">
        <v>-3</v>
      </c>
      <c r="D26" s="18"/>
      <c r="E26" s="18">
        <v>150</v>
      </c>
      <c r="F26" s="18" t="s">
        <v>39</v>
      </c>
      <c r="G26" s="18"/>
      <c r="H26" s="18">
        <v>24</v>
      </c>
      <c r="I26" s="18" t="s">
        <v>44</v>
      </c>
      <c r="J26" s="18" t="s">
        <v>27</v>
      </c>
      <c r="K26" s="18"/>
      <c r="L26" s="18">
        <v>140</v>
      </c>
      <c r="M26" s="18" t="s">
        <v>76</v>
      </c>
      <c r="N26" s="18"/>
      <c r="O26" s="18">
        <f t="shared" si="0"/>
        <v>290</v>
      </c>
      <c r="P26" s="18">
        <f t="shared" si="1"/>
        <v>7</v>
      </c>
      <c r="Q26" s="18">
        <f t="shared" si="2"/>
        <v>7</v>
      </c>
      <c r="R26" s="18" t="str">
        <f t="shared" si="3"/>
        <v/>
      </c>
      <c r="T26" s="32" t="s">
        <v>1</v>
      </c>
      <c r="U26" s="32">
        <f>SUM(U24:U25)</f>
        <v>38</v>
      </c>
      <c r="V26" s="32">
        <f>SUM(V24:V25)</f>
        <v>48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F204E-6A1A-4606-B277-52B7BFA00B5F}">
  <dimension ref="A1:W26"/>
  <sheetViews>
    <sheetView topLeftCell="J1"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88</v>
      </c>
      <c r="K1" s="15" t="s">
        <v>8</v>
      </c>
      <c r="L1" s="16" t="s">
        <v>89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>
        <v>-1</v>
      </c>
      <c r="D3" s="18"/>
      <c r="E3" s="18">
        <v>-50</v>
      </c>
      <c r="F3" s="18" t="s">
        <v>22</v>
      </c>
      <c r="G3" s="18"/>
      <c r="H3" s="18">
        <v>1</v>
      </c>
      <c r="I3" s="18" t="s">
        <v>20</v>
      </c>
      <c r="J3" s="18" t="s">
        <v>27</v>
      </c>
      <c r="K3" s="18"/>
      <c r="L3" s="18">
        <v>-420</v>
      </c>
      <c r="M3" s="18" t="s">
        <v>46</v>
      </c>
      <c r="N3" s="18"/>
      <c r="O3" s="18">
        <f t="shared" ref="O3:O26" si="0">E3 + L3</f>
        <v>-470</v>
      </c>
      <c r="P3" s="18">
        <f t="shared" ref="P3:P26" si="1">VLOOKUP(O3,Impschaal,2)</f>
        <v>-10</v>
      </c>
      <c r="Q3" s="18" t="str">
        <f t="shared" ref="Q3:Q26" si="2">IF(O3&gt;0,P3,"")</f>
        <v/>
      </c>
      <c r="R3" s="18">
        <f t="shared" ref="R3:R26" si="3">IF(O3&lt;0,-1*P3,"")</f>
        <v>10</v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400</v>
      </c>
      <c r="F4" s="18" t="s">
        <v>28</v>
      </c>
      <c r="G4" s="18"/>
      <c r="H4" s="18">
        <v>2</v>
      </c>
      <c r="I4" s="18" t="s">
        <v>26</v>
      </c>
      <c r="J4" s="18" t="s">
        <v>27</v>
      </c>
      <c r="K4" s="18"/>
      <c r="L4" s="18">
        <v>-400</v>
      </c>
      <c r="M4" s="18" t="s">
        <v>28</v>
      </c>
      <c r="N4" s="18"/>
      <c r="O4" s="18">
        <f t="shared" si="0"/>
        <v>0</v>
      </c>
      <c r="P4" s="18">
        <f t="shared" si="1"/>
        <v>0</v>
      </c>
      <c r="Q4" s="18" t="str">
        <f t="shared" si="2"/>
        <v/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20</v>
      </c>
      <c r="C5" s="18">
        <v>-1</v>
      </c>
      <c r="D5" s="18"/>
      <c r="E5" s="18">
        <v>-100</v>
      </c>
      <c r="F5" s="18" t="s">
        <v>28</v>
      </c>
      <c r="G5" s="18"/>
      <c r="H5" s="18">
        <v>3</v>
      </c>
      <c r="I5" s="18" t="s">
        <v>20</v>
      </c>
      <c r="J5" s="18">
        <v>-1</v>
      </c>
      <c r="K5" s="18"/>
      <c r="L5" s="18">
        <v>100</v>
      </c>
      <c r="M5" s="18" t="s">
        <v>28</v>
      </c>
      <c r="N5" s="18"/>
      <c r="O5" s="18">
        <f t="shared" si="0"/>
        <v>0</v>
      </c>
      <c r="P5" s="18">
        <f t="shared" si="1"/>
        <v>0</v>
      </c>
      <c r="Q5" s="18" t="str">
        <f t="shared" si="2"/>
        <v/>
      </c>
      <c r="R5" s="18" t="str">
        <f t="shared" si="3"/>
        <v/>
      </c>
      <c r="S5" s="24" t="s">
        <v>31</v>
      </c>
      <c r="T5" s="6" t="s">
        <v>90</v>
      </c>
      <c r="U5" s="6">
        <f>SUM(Q3:Q26)</f>
        <v>66</v>
      </c>
      <c r="V5" s="6">
        <f>U5 - U6</f>
        <v>29</v>
      </c>
      <c r="W5" s="7">
        <f>IF(V5&gt;0,VLOOKUP(V5,VPSchaal,10),20-VLOOKUP(V6,VPSchaal,10))</f>
        <v>15.69</v>
      </c>
    </row>
    <row r="6" spans="1:23" x14ac:dyDescent="0.25">
      <c r="A6" s="18">
        <v>4</v>
      </c>
      <c r="B6" s="18" t="s">
        <v>41</v>
      </c>
      <c r="C6" s="18" t="s">
        <v>27</v>
      </c>
      <c r="D6" s="18"/>
      <c r="E6" s="18">
        <v>-110</v>
      </c>
      <c r="F6" s="18" t="s">
        <v>47</v>
      </c>
      <c r="G6" s="18"/>
      <c r="H6" s="18">
        <v>4</v>
      </c>
      <c r="I6" s="18" t="s">
        <v>44</v>
      </c>
      <c r="J6" s="18" t="s">
        <v>27</v>
      </c>
      <c r="K6" s="18"/>
      <c r="L6" s="18">
        <v>140</v>
      </c>
      <c r="M6" s="18" t="s">
        <v>68</v>
      </c>
      <c r="N6" s="18"/>
      <c r="O6" s="18">
        <f t="shared" si="0"/>
        <v>30</v>
      </c>
      <c r="P6" s="18">
        <f t="shared" si="1"/>
        <v>1</v>
      </c>
      <c r="Q6" s="18">
        <f t="shared" si="2"/>
        <v>1</v>
      </c>
      <c r="R6" s="18" t="str">
        <f t="shared" si="3"/>
        <v/>
      </c>
      <c r="S6" s="25" t="s">
        <v>37</v>
      </c>
      <c r="T6" s="26" t="s">
        <v>91</v>
      </c>
      <c r="U6" s="26">
        <f>SUM(R3:R26)</f>
        <v>37</v>
      </c>
      <c r="V6" s="26">
        <f>U6 - U5</f>
        <v>-29</v>
      </c>
      <c r="W6" s="27">
        <f>IF(V6&gt;0,VLOOKUP(V6,VPSchaal,10),20-VLOOKUP(V5,VPSchaal,10))</f>
        <v>4.3100000000000005</v>
      </c>
    </row>
    <row r="7" spans="1:23" x14ac:dyDescent="0.25">
      <c r="A7" s="18">
        <v>5</v>
      </c>
      <c r="B7" s="18" t="s">
        <v>44</v>
      </c>
      <c r="C7" s="18" t="s">
        <v>27</v>
      </c>
      <c r="D7" s="18"/>
      <c r="E7" s="18">
        <v>-140</v>
      </c>
      <c r="F7" s="18" t="s">
        <v>42</v>
      </c>
      <c r="G7" s="18"/>
      <c r="H7" s="18">
        <v>5</v>
      </c>
      <c r="I7" s="18" t="s">
        <v>20</v>
      </c>
      <c r="J7" s="18">
        <v>-3</v>
      </c>
      <c r="K7" s="18"/>
      <c r="L7" s="18">
        <v>150</v>
      </c>
      <c r="M7" s="18" t="s">
        <v>48</v>
      </c>
      <c r="N7" s="18"/>
      <c r="O7" s="18">
        <f t="shared" si="0"/>
        <v>10</v>
      </c>
      <c r="P7" s="18">
        <f t="shared" si="1"/>
        <v>0</v>
      </c>
      <c r="Q7" s="18">
        <f t="shared" si="2"/>
        <v>0</v>
      </c>
      <c r="R7" s="18" t="str">
        <f t="shared" si="3"/>
        <v/>
      </c>
    </row>
    <row r="8" spans="1:23" x14ac:dyDescent="0.25">
      <c r="A8" s="18">
        <v>6</v>
      </c>
      <c r="B8" s="18" t="s">
        <v>44</v>
      </c>
      <c r="C8" s="18" t="s">
        <v>27</v>
      </c>
      <c r="D8" s="18"/>
      <c r="E8" s="18">
        <v>-140</v>
      </c>
      <c r="F8" s="18" t="s">
        <v>48</v>
      </c>
      <c r="G8" s="18"/>
      <c r="H8" s="18">
        <v>6</v>
      </c>
      <c r="I8" s="18" t="s">
        <v>41</v>
      </c>
      <c r="J8" s="18">
        <v>2</v>
      </c>
      <c r="K8" s="18"/>
      <c r="L8" s="18">
        <v>170</v>
      </c>
      <c r="M8" s="18" t="s">
        <v>28</v>
      </c>
      <c r="N8" s="18"/>
      <c r="O8" s="18">
        <f t="shared" si="0"/>
        <v>30</v>
      </c>
      <c r="P8" s="18">
        <f t="shared" si="1"/>
        <v>1</v>
      </c>
      <c r="Q8" s="18">
        <f t="shared" si="2"/>
        <v>1</v>
      </c>
      <c r="R8" s="18" t="str">
        <f t="shared" si="3"/>
        <v/>
      </c>
    </row>
    <row r="9" spans="1:23" x14ac:dyDescent="0.25">
      <c r="A9" s="18">
        <v>7</v>
      </c>
      <c r="B9" s="18" t="s">
        <v>20</v>
      </c>
      <c r="C9" s="18">
        <v>1</v>
      </c>
      <c r="D9" s="18"/>
      <c r="E9" s="18">
        <v>-650</v>
      </c>
      <c r="F9" s="18" t="s">
        <v>48</v>
      </c>
      <c r="G9" s="18"/>
      <c r="H9" s="18">
        <v>7</v>
      </c>
      <c r="I9" s="18" t="s">
        <v>26</v>
      </c>
      <c r="J9" s="18" t="s">
        <v>27</v>
      </c>
      <c r="K9" s="18"/>
      <c r="L9" s="18">
        <v>600</v>
      </c>
      <c r="M9" s="18" t="s">
        <v>47</v>
      </c>
      <c r="N9" s="18"/>
      <c r="O9" s="18">
        <f t="shared" si="0"/>
        <v>-50</v>
      </c>
      <c r="P9" s="18">
        <f t="shared" si="1"/>
        <v>-2</v>
      </c>
      <c r="Q9" s="18" t="str">
        <f t="shared" si="2"/>
        <v/>
      </c>
      <c r="R9" s="18">
        <f t="shared" si="3"/>
        <v>2</v>
      </c>
    </row>
    <row r="10" spans="1:23" x14ac:dyDescent="0.25">
      <c r="A10" s="18">
        <v>8</v>
      </c>
      <c r="B10" s="18" t="s">
        <v>44</v>
      </c>
      <c r="C10" s="18" t="s">
        <v>27</v>
      </c>
      <c r="D10" s="18"/>
      <c r="E10" s="18">
        <v>140</v>
      </c>
      <c r="F10" s="18" t="s">
        <v>68</v>
      </c>
      <c r="G10" s="18"/>
      <c r="H10" s="18">
        <v>8</v>
      </c>
      <c r="I10" s="18" t="s">
        <v>44</v>
      </c>
      <c r="J10" s="18">
        <v>-1</v>
      </c>
      <c r="K10" s="18"/>
      <c r="L10" s="18">
        <v>50</v>
      </c>
      <c r="M10" s="18" t="s">
        <v>68</v>
      </c>
      <c r="N10" s="18"/>
      <c r="O10" s="18">
        <f t="shared" si="0"/>
        <v>190</v>
      </c>
      <c r="P10" s="18">
        <f t="shared" si="1"/>
        <v>5</v>
      </c>
      <c r="Q10" s="18">
        <f t="shared" si="2"/>
        <v>5</v>
      </c>
      <c r="R10" s="18" t="str">
        <f t="shared" si="3"/>
        <v/>
      </c>
    </row>
    <row r="11" spans="1:23" x14ac:dyDescent="0.25">
      <c r="A11" s="18">
        <v>9</v>
      </c>
      <c r="B11" s="18" t="s">
        <v>26</v>
      </c>
      <c r="C11" s="18">
        <v>1</v>
      </c>
      <c r="D11" s="18"/>
      <c r="E11" s="18">
        <v>-430</v>
      </c>
      <c r="F11" s="18" t="s">
        <v>51</v>
      </c>
      <c r="G11" s="18"/>
      <c r="H11" s="18">
        <v>9</v>
      </c>
      <c r="I11" s="18" t="s">
        <v>58</v>
      </c>
      <c r="J11" s="18">
        <v>1</v>
      </c>
      <c r="K11" s="18"/>
      <c r="L11" s="18">
        <v>150</v>
      </c>
      <c r="M11" s="18" t="s">
        <v>48</v>
      </c>
      <c r="N11" s="18"/>
      <c r="O11" s="18">
        <f t="shared" si="0"/>
        <v>-280</v>
      </c>
      <c r="P11" s="18">
        <f t="shared" si="1"/>
        <v>-7</v>
      </c>
      <c r="Q11" s="18" t="str">
        <f t="shared" si="2"/>
        <v/>
      </c>
      <c r="R11" s="18">
        <f t="shared" si="3"/>
        <v>7</v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600</v>
      </c>
      <c r="F12" s="18" t="s">
        <v>28</v>
      </c>
      <c r="G12" s="18"/>
      <c r="H12" s="18">
        <v>10</v>
      </c>
      <c r="I12" s="18" t="s">
        <v>26</v>
      </c>
      <c r="J12" s="18" t="s">
        <v>27</v>
      </c>
      <c r="K12" s="18"/>
      <c r="L12" s="18">
        <v>-600</v>
      </c>
      <c r="M12" s="18" t="s">
        <v>28</v>
      </c>
      <c r="N12" s="18"/>
      <c r="O12" s="18">
        <f t="shared" si="0"/>
        <v>0</v>
      </c>
      <c r="P12" s="18">
        <f t="shared" si="1"/>
        <v>0</v>
      </c>
      <c r="Q12" s="18" t="str">
        <f t="shared" si="2"/>
        <v/>
      </c>
      <c r="R12" s="18" t="str">
        <f t="shared" si="3"/>
        <v/>
      </c>
    </row>
    <row r="13" spans="1:23" x14ac:dyDescent="0.25">
      <c r="A13" s="18">
        <v>11</v>
      </c>
      <c r="B13" s="18" t="s">
        <v>26</v>
      </c>
      <c r="C13" s="18">
        <v>-2</v>
      </c>
      <c r="D13" s="18"/>
      <c r="E13" s="18">
        <v>100</v>
      </c>
      <c r="F13" s="18" t="s">
        <v>39</v>
      </c>
      <c r="G13" s="18"/>
      <c r="H13" s="18">
        <v>11</v>
      </c>
      <c r="I13" s="18" t="s">
        <v>58</v>
      </c>
      <c r="J13" s="18">
        <v>1</v>
      </c>
      <c r="K13" s="18"/>
      <c r="L13" s="18">
        <v>150</v>
      </c>
      <c r="M13" s="18" t="s">
        <v>76</v>
      </c>
      <c r="N13" s="18"/>
      <c r="O13" s="18">
        <f t="shared" si="0"/>
        <v>250</v>
      </c>
      <c r="P13" s="18">
        <f t="shared" si="1"/>
        <v>6</v>
      </c>
      <c r="Q13" s="18">
        <f t="shared" si="2"/>
        <v>6</v>
      </c>
      <c r="R13" s="18" t="str">
        <f t="shared" si="3"/>
        <v/>
      </c>
    </row>
    <row r="14" spans="1:23" x14ac:dyDescent="0.25">
      <c r="A14" s="18">
        <v>12</v>
      </c>
      <c r="B14" s="18" t="s">
        <v>60</v>
      </c>
      <c r="C14" s="18" t="s">
        <v>27</v>
      </c>
      <c r="D14" s="18"/>
      <c r="E14" s="18">
        <v>-790</v>
      </c>
      <c r="F14" s="18" t="s">
        <v>72</v>
      </c>
      <c r="G14" s="18"/>
      <c r="H14" s="18">
        <v>12</v>
      </c>
      <c r="I14" s="18" t="s">
        <v>50</v>
      </c>
      <c r="J14" s="18">
        <v>-2</v>
      </c>
      <c r="K14" s="18"/>
      <c r="L14" s="18">
        <v>100</v>
      </c>
      <c r="M14" s="18" t="s">
        <v>42</v>
      </c>
      <c r="N14" s="18"/>
      <c r="O14" s="18">
        <f t="shared" si="0"/>
        <v>-690</v>
      </c>
      <c r="P14" s="18">
        <f t="shared" si="1"/>
        <v>-12</v>
      </c>
      <c r="Q14" s="18" t="str">
        <f t="shared" si="2"/>
        <v/>
      </c>
      <c r="R14" s="18">
        <f t="shared" si="3"/>
        <v>12</v>
      </c>
    </row>
    <row r="15" spans="1:23" x14ac:dyDescent="0.25">
      <c r="A15" s="18">
        <v>13</v>
      </c>
      <c r="B15" s="18" t="s">
        <v>73</v>
      </c>
      <c r="C15" s="18">
        <v>-3</v>
      </c>
      <c r="D15" s="18"/>
      <c r="E15" s="18">
        <v>800</v>
      </c>
      <c r="F15" s="18" t="s">
        <v>74</v>
      </c>
      <c r="G15" s="18"/>
      <c r="H15" s="18">
        <v>13</v>
      </c>
      <c r="I15" s="18" t="s">
        <v>26</v>
      </c>
      <c r="J15" s="18">
        <v>-3</v>
      </c>
      <c r="K15" s="18"/>
      <c r="L15" s="18">
        <v>300</v>
      </c>
      <c r="M15" s="18" t="s">
        <v>74</v>
      </c>
      <c r="N15" s="18"/>
      <c r="O15" s="18">
        <f t="shared" si="0"/>
        <v>1100</v>
      </c>
      <c r="P15" s="18">
        <f t="shared" si="1"/>
        <v>15</v>
      </c>
      <c r="Q15" s="18">
        <f t="shared" si="2"/>
        <v>15</v>
      </c>
      <c r="R15" s="18" t="str">
        <f t="shared" si="3"/>
        <v/>
      </c>
    </row>
    <row r="16" spans="1:23" x14ac:dyDescent="0.25">
      <c r="A16" s="18">
        <v>14</v>
      </c>
      <c r="B16" s="18" t="s">
        <v>30</v>
      </c>
      <c r="C16" s="18">
        <v>1</v>
      </c>
      <c r="D16" s="18"/>
      <c r="E16" s="18">
        <v>140</v>
      </c>
      <c r="F16" s="18" t="s">
        <v>48</v>
      </c>
      <c r="G16" s="18"/>
      <c r="H16" s="18">
        <v>14</v>
      </c>
      <c r="I16" s="18" t="s">
        <v>53</v>
      </c>
      <c r="J16" s="18">
        <v>-1</v>
      </c>
      <c r="K16" s="18"/>
      <c r="L16" s="18">
        <v>50</v>
      </c>
      <c r="M16" s="18" t="s">
        <v>76</v>
      </c>
      <c r="N16" s="18"/>
      <c r="O16" s="18">
        <f t="shared" si="0"/>
        <v>190</v>
      </c>
      <c r="P16" s="18">
        <f t="shared" si="1"/>
        <v>5</v>
      </c>
      <c r="Q16" s="18">
        <f t="shared" si="2"/>
        <v>5</v>
      </c>
      <c r="R16" s="18" t="str">
        <f t="shared" si="3"/>
        <v/>
      </c>
    </row>
    <row r="17" spans="1:22" x14ac:dyDescent="0.25">
      <c r="A17" s="18">
        <v>15</v>
      </c>
      <c r="B17" s="18" t="s">
        <v>26</v>
      </c>
      <c r="C17" s="18">
        <v>2</v>
      </c>
      <c r="D17" s="18"/>
      <c r="E17" s="18">
        <v>-460</v>
      </c>
      <c r="F17" s="18" t="s">
        <v>28</v>
      </c>
      <c r="G17" s="18"/>
      <c r="H17" s="18">
        <v>15</v>
      </c>
      <c r="I17" s="18" t="s">
        <v>26</v>
      </c>
      <c r="J17" s="18">
        <v>2</v>
      </c>
      <c r="K17" s="18"/>
      <c r="L17" s="18">
        <v>460</v>
      </c>
      <c r="M17" s="18" t="s">
        <v>28</v>
      </c>
      <c r="N17" s="18"/>
      <c r="O17" s="18">
        <f t="shared" si="0"/>
        <v>0</v>
      </c>
      <c r="P17" s="18">
        <f t="shared" si="1"/>
        <v>0</v>
      </c>
      <c r="Q17" s="18" t="str">
        <f t="shared" si="2"/>
        <v/>
      </c>
      <c r="R17" s="18" t="str">
        <f t="shared" si="3"/>
        <v/>
      </c>
    </row>
    <row r="18" spans="1:22" x14ac:dyDescent="0.25">
      <c r="A18" s="18">
        <v>16</v>
      </c>
      <c r="B18" s="18" t="s">
        <v>30</v>
      </c>
      <c r="C18" s="18" t="s">
        <v>27</v>
      </c>
      <c r="D18" s="18"/>
      <c r="E18" s="18">
        <v>-110</v>
      </c>
      <c r="F18" s="18" t="s">
        <v>46</v>
      </c>
      <c r="G18" s="18"/>
      <c r="H18" s="18">
        <v>16</v>
      </c>
      <c r="I18" s="18" t="s">
        <v>75</v>
      </c>
      <c r="J18" s="18"/>
      <c r="K18" s="18"/>
      <c r="L18" s="18">
        <v>0</v>
      </c>
      <c r="M18" s="18" t="s">
        <v>48</v>
      </c>
      <c r="N18" s="18"/>
      <c r="O18" s="18">
        <f t="shared" si="0"/>
        <v>-110</v>
      </c>
      <c r="P18" s="18">
        <f t="shared" si="1"/>
        <v>-3</v>
      </c>
      <c r="Q18" s="18" t="str">
        <f t="shared" si="2"/>
        <v/>
      </c>
      <c r="R18" s="18">
        <f t="shared" si="3"/>
        <v>3</v>
      </c>
    </row>
    <row r="19" spans="1:22" x14ac:dyDescent="0.25">
      <c r="A19" s="18">
        <v>17</v>
      </c>
      <c r="B19" s="18" t="s">
        <v>92</v>
      </c>
      <c r="C19" s="18">
        <v>-2</v>
      </c>
      <c r="D19" s="18"/>
      <c r="E19" s="18">
        <v>300</v>
      </c>
      <c r="F19" s="18" t="s">
        <v>48</v>
      </c>
      <c r="G19" s="18"/>
      <c r="H19" s="18">
        <v>17</v>
      </c>
      <c r="I19" s="18" t="s">
        <v>56</v>
      </c>
      <c r="J19" s="18">
        <v>-1</v>
      </c>
      <c r="K19" s="18"/>
      <c r="L19" s="18">
        <v>50</v>
      </c>
      <c r="M19" s="18" t="s">
        <v>57</v>
      </c>
      <c r="N19" s="18"/>
      <c r="O19" s="18">
        <f t="shared" si="0"/>
        <v>350</v>
      </c>
      <c r="P19" s="18">
        <f t="shared" si="1"/>
        <v>8</v>
      </c>
      <c r="Q19" s="18">
        <f t="shared" si="2"/>
        <v>8</v>
      </c>
      <c r="R19" s="18" t="str">
        <f t="shared" si="3"/>
        <v/>
      </c>
    </row>
    <row r="20" spans="1:22" x14ac:dyDescent="0.25">
      <c r="A20" s="18">
        <v>18</v>
      </c>
      <c r="B20" s="18" t="s">
        <v>26</v>
      </c>
      <c r="C20" s="18">
        <v>-1</v>
      </c>
      <c r="D20" s="18"/>
      <c r="E20" s="18">
        <v>50</v>
      </c>
      <c r="F20" s="18" t="s">
        <v>39</v>
      </c>
      <c r="G20" s="18"/>
      <c r="H20" s="18">
        <v>18</v>
      </c>
      <c r="I20" s="18" t="s">
        <v>58</v>
      </c>
      <c r="J20" s="18" t="s">
        <v>27</v>
      </c>
      <c r="K20" s="18"/>
      <c r="L20" s="18">
        <v>120</v>
      </c>
      <c r="M20" s="18" t="s">
        <v>68</v>
      </c>
      <c r="N20" s="18"/>
      <c r="O20" s="18">
        <f t="shared" si="0"/>
        <v>170</v>
      </c>
      <c r="P20" s="18">
        <f t="shared" si="1"/>
        <v>5</v>
      </c>
      <c r="Q20" s="18">
        <f t="shared" si="2"/>
        <v>5</v>
      </c>
      <c r="R20" s="18" t="str">
        <f t="shared" si="3"/>
        <v/>
      </c>
    </row>
    <row r="21" spans="1:22" x14ac:dyDescent="0.25">
      <c r="A21" s="18">
        <v>19</v>
      </c>
      <c r="B21" s="18" t="s">
        <v>33</v>
      </c>
      <c r="C21" s="18">
        <v>-1</v>
      </c>
      <c r="D21" s="18"/>
      <c r="E21" s="18">
        <v>100</v>
      </c>
      <c r="F21" s="18" t="s">
        <v>47</v>
      </c>
      <c r="G21" s="18"/>
      <c r="H21" s="18">
        <v>19</v>
      </c>
      <c r="I21" s="18" t="s">
        <v>35</v>
      </c>
      <c r="J21" s="18">
        <v>-2</v>
      </c>
      <c r="K21" s="18"/>
      <c r="L21" s="18">
        <v>-200</v>
      </c>
      <c r="M21" s="18" t="s">
        <v>42</v>
      </c>
      <c r="N21" s="18"/>
      <c r="O21" s="18">
        <f t="shared" si="0"/>
        <v>-100</v>
      </c>
      <c r="P21" s="18">
        <f t="shared" si="1"/>
        <v>-3</v>
      </c>
      <c r="Q21" s="18" t="str">
        <f t="shared" si="2"/>
        <v/>
      </c>
      <c r="R21" s="18">
        <f t="shared" si="3"/>
        <v>3</v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>
        <v>1</v>
      </c>
      <c r="K22" s="18"/>
      <c r="L22" s="18">
        <v>-650</v>
      </c>
      <c r="M22" s="18" t="s">
        <v>28</v>
      </c>
      <c r="N22" s="18"/>
      <c r="O22" s="18">
        <f t="shared" si="0"/>
        <v>0</v>
      </c>
      <c r="P22" s="18">
        <f t="shared" si="1"/>
        <v>0</v>
      </c>
      <c r="Q22" s="18" t="str">
        <f t="shared" si="2"/>
        <v/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44</v>
      </c>
      <c r="C23" s="18">
        <v>-1</v>
      </c>
      <c r="D23" s="18"/>
      <c r="E23" s="18">
        <v>-100</v>
      </c>
      <c r="F23" s="18" t="s">
        <v>48</v>
      </c>
      <c r="G23" s="18"/>
      <c r="H23" s="18">
        <v>21</v>
      </c>
      <c r="I23" s="18" t="s">
        <v>43</v>
      </c>
      <c r="J23" s="18" t="s">
        <v>27</v>
      </c>
      <c r="K23" s="18"/>
      <c r="L23" s="18">
        <v>110</v>
      </c>
      <c r="M23" s="18" t="s">
        <v>42</v>
      </c>
      <c r="N23" s="18"/>
      <c r="O23" s="18">
        <f t="shared" si="0"/>
        <v>10</v>
      </c>
      <c r="P23" s="18">
        <f t="shared" si="1"/>
        <v>0</v>
      </c>
      <c r="Q23" s="18">
        <f t="shared" si="2"/>
        <v>0</v>
      </c>
      <c r="R23" s="18" t="str">
        <f t="shared" si="3"/>
        <v/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3</v>
      </c>
      <c r="D24" s="18"/>
      <c r="E24" s="18">
        <v>180</v>
      </c>
      <c r="F24" s="18" t="s">
        <v>48</v>
      </c>
      <c r="G24" s="18"/>
      <c r="H24" s="18">
        <v>22</v>
      </c>
      <c r="I24" s="18" t="s">
        <v>63</v>
      </c>
      <c r="J24" s="18">
        <v>2</v>
      </c>
      <c r="K24" s="18"/>
      <c r="L24" s="18">
        <v>-150</v>
      </c>
      <c r="M24" s="18" t="s">
        <v>28</v>
      </c>
      <c r="N24" s="18"/>
      <c r="O24" s="18">
        <f t="shared" si="0"/>
        <v>30</v>
      </c>
      <c r="P24" s="18">
        <f t="shared" si="1"/>
        <v>1</v>
      </c>
      <c r="Q24" s="18">
        <f t="shared" si="2"/>
        <v>1</v>
      </c>
      <c r="R24" s="18" t="str">
        <f t="shared" si="3"/>
        <v/>
      </c>
      <c r="T24" s="30" t="s">
        <v>64</v>
      </c>
      <c r="U24" s="30">
        <f>SUM(Q3:Q14)</f>
        <v>13</v>
      </c>
      <c r="V24" s="30">
        <f>SUM(R3:R14)</f>
        <v>31</v>
      </c>
    </row>
    <row r="25" spans="1:22" x14ac:dyDescent="0.25">
      <c r="A25" s="18">
        <v>23</v>
      </c>
      <c r="B25" s="18" t="s">
        <v>59</v>
      </c>
      <c r="C25" s="18">
        <v>1</v>
      </c>
      <c r="D25" s="18"/>
      <c r="E25" s="18">
        <v>-680</v>
      </c>
      <c r="F25" s="18" t="s">
        <v>28</v>
      </c>
      <c r="G25" s="18"/>
      <c r="H25" s="18">
        <v>23</v>
      </c>
      <c r="I25" s="18" t="s">
        <v>56</v>
      </c>
      <c r="J25" s="18" t="s">
        <v>27</v>
      </c>
      <c r="K25" s="18"/>
      <c r="L25" s="18">
        <v>1430</v>
      </c>
      <c r="M25" s="18" t="s">
        <v>93</v>
      </c>
      <c r="N25" s="18"/>
      <c r="O25" s="18">
        <f t="shared" si="0"/>
        <v>750</v>
      </c>
      <c r="P25" s="18">
        <f t="shared" si="1"/>
        <v>13</v>
      </c>
      <c r="Q25" s="18">
        <f t="shared" si="2"/>
        <v>13</v>
      </c>
      <c r="R25" s="18" t="str">
        <f t="shared" si="3"/>
        <v/>
      </c>
      <c r="T25" s="31" t="s">
        <v>65</v>
      </c>
      <c r="U25" s="31">
        <f>SUM(Q15:Q26)</f>
        <v>53</v>
      </c>
      <c r="V25" s="31">
        <f>SUM(R15:R26)</f>
        <v>6</v>
      </c>
    </row>
    <row r="26" spans="1:22" x14ac:dyDescent="0.25">
      <c r="A26" s="18">
        <v>24</v>
      </c>
      <c r="B26" s="18" t="s">
        <v>44</v>
      </c>
      <c r="C26" s="18">
        <v>-2</v>
      </c>
      <c r="D26" s="18"/>
      <c r="E26" s="18">
        <v>100</v>
      </c>
      <c r="F26" s="18" t="s">
        <v>48</v>
      </c>
      <c r="G26" s="18"/>
      <c r="H26" s="18">
        <v>24</v>
      </c>
      <c r="I26" s="18" t="s">
        <v>44</v>
      </c>
      <c r="J26" s="18" t="s">
        <v>27</v>
      </c>
      <c r="K26" s="18"/>
      <c r="L26" s="18">
        <v>140</v>
      </c>
      <c r="M26" s="18" t="s">
        <v>76</v>
      </c>
      <c r="N26" s="18"/>
      <c r="O26" s="18">
        <f t="shared" si="0"/>
        <v>240</v>
      </c>
      <c r="P26" s="18">
        <f t="shared" si="1"/>
        <v>6</v>
      </c>
      <c r="Q26" s="18">
        <f t="shared" si="2"/>
        <v>6</v>
      </c>
      <c r="R26" s="18" t="str">
        <f t="shared" si="3"/>
        <v/>
      </c>
      <c r="T26" s="32" t="s">
        <v>1</v>
      </c>
      <c r="U26" s="32">
        <f>SUM(U24:U25)</f>
        <v>66</v>
      </c>
      <c r="V26" s="32">
        <f>SUM(V24:V25)</f>
        <v>37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0B70-4C5B-460E-A0EF-EF9A668935C0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5" t="s">
        <v>5</v>
      </c>
      <c r="C1" s="16"/>
      <c r="D1" s="15" t="s">
        <v>6</v>
      </c>
      <c r="E1" s="16" t="s">
        <v>94</v>
      </c>
      <c r="K1" s="15" t="s">
        <v>8</v>
      </c>
      <c r="L1" s="16" t="s">
        <v>95</v>
      </c>
    </row>
    <row r="2" spans="1:23" x14ac:dyDescent="0.25">
      <c r="A2" s="17" t="s">
        <v>10</v>
      </c>
      <c r="B2" s="17" t="s">
        <v>11</v>
      </c>
      <c r="C2" s="17" t="s">
        <v>12</v>
      </c>
      <c r="D2" s="17" t="s">
        <v>13</v>
      </c>
      <c r="E2" s="17" t="s">
        <v>14</v>
      </c>
      <c r="F2" s="17" t="s">
        <v>15</v>
      </c>
      <c r="G2" s="17"/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/>
      <c r="O2" s="17" t="s">
        <v>16</v>
      </c>
      <c r="P2" s="17" t="s">
        <v>17</v>
      </c>
      <c r="Q2" s="17" t="s">
        <v>18</v>
      </c>
      <c r="R2" s="17" t="s">
        <v>19</v>
      </c>
    </row>
    <row r="3" spans="1:23" x14ac:dyDescent="0.25">
      <c r="A3" s="18">
        <v>1</v>
      </c>
      <c r="B3" s="18" t="s">
        <v>20</v>
      </c>
      <c r="C3" s="18" t="s">
        <v>27</v>
      </c>
      <c r="D3" s="18"/>
      <c r="E3" s="18">
        <v>-420</v>
      </c>
      <c r="F3" s="18" t="s">
        <v>46</v>
      </c>
      <c r="G3" s="18"/>
      <c r="H3" s="18">
        <v>1</v>
      </c>
      <c r="I3" s="18" t="s">
        <v>20</v>
      </c>
      <c r="J3" s="18">
        <v>-1</v>
      </c>
      <c r="K3" s="18"/>
      <c r="L3" s="18">
        <v>-50</v>
      </c>
      <c r="M3" s="18" t="s">
        <v>22</v>
      </c>
      <c r="N3" s="18"/>
      <c r="O3" s="18">
        <f t="shared" ref="O3:O26" si="0">E3 + L3</f>
        <v>-470</v>
      </c>
      <c r="P3" s="18">
        <f t="shared" ref="P3:P26" si="1">VLOOKUP(O3,Impschaal,2)</f>
        <v>-10</v>
      </c>
      <c r="Q3" s="18" t="str">
        <f t="shared" ref="Q3:Q26" si="2">IF(O3&gt;0,P3,"")</f>
        <v/>
      </c>
      <c r="R3" s="18">
        <f t="shared" ref="R3:R26" si="3">IF(O3&lt;0,-1*P3,"")</f>
        <v>10</v>
      </c>
      <c r="S3" s="19"/>
      <c r="T3" s="20" t="s">
        <v>23</v>
      </c>
      <c r="U3" s="20" t="s">
        <v>24</v>
      </c>
      <c r="V3" s="20"/>
      <c r="W3" s="21" t="s">
        <v>25</v>
      </c>
    </row>
    <row r="4" spans="1:23" x14ac:dyDescent="0.25">
      <c r="A4" s="18">
        <v>2</v>
      </c>
      <c r="B4" s="18" t="s">
        <v>26</v>
      </c>
      <c r="C4" s="18" t="s">
        <v>27</v>
      </c>
      <c r="D4" s="18"/>
      <c r="E4" s="18">
        <v>-400</v>
      </c>
      <c r="F4" s="18" t="s">
        <v>28</v>
      </c>
      <c r="G4" s="18"/>
      <c r="H4" s="18">
        <v>2</v>
      </c>
      <c r="I4" s="18" t="s">
        <v>26</v>
      </c>
      <c r="J4" s="18" t="s">
        <v>27</v>
      </c>
      <c r="K4" s="18"/>
      <c r="L4" s="18">
        <v>400</v>
      </c>
      <c r="M4" s="18" t="s">
        <v>28</v>
      </c>
      <c r="N4" s="18"/>
      <c r="O4" s="18">
        <f t="shared" si="0"/>
        <v>0</v>
      </c>
      <c r="P4" s="18">
        <f t="shared" si="1"/>
        <v>0</v>
      </c>
      <c r="Q4" s="18" t="str">
        <f t="shared" si="2"/>
        <v/>
      </c>
      <c r="R4" s="18" t="str">
        <f t="shared" si="3"/>
        <v/>
      </c>
      <c r="S4" s="22"/>
      <c r="W4" s="23"/>
    </row>
    <row r="5" spans="1:23" x14ac:dyDescent="0.25">
      <c r="A5" s="18">
        <v>3</v>
      </c>
      <c r="B5" s="18" t="s">
        <v>30</v>
      </c>
      <c r="C5" s="18" t="s">
        <v>27</v>
      </c>
      <c r="D5" s="18"/>
      <c r="E5" s="18">
        <v>-110</v>
      </c>
      <c r="F5" s="18" t="s">
        <v>21</v>
      </c>
      <c r="G5" s="18"/>
      <c r="H5" s="18">
        <v>3</v>
      </c>
      <c r="I5" s="18" t="s">
        <v>20</v>
      </c>
      <c r="J5" s="18">
        <v>-1</v>
      </c>
      <c r="K5" s="18"/>
      <c r="L5" s="18">
        <v>-100</v>
      </c>
      <c r="M5" s="18" t="s">
        <v>28</v>
      </c>
      <c r="N5" s="18"/>
      <c r="O5" s="18">
        <f t="shared" si="0"/>
        <v>-210</v>
      </c>
      <c r="P5" s="18">
        <f t="shared" si="1"/>
        <v>-5</v>
      </c>
      <c r="Q5" s="18" t="str">
        <f t="shared" si="2"/>
        <v/>
      </c>
      <c r="R5" s="18">
        <f t="shared" si="3"/>
        <v>5</v>
      </c>
      <c r="S5" s="24" t="s">
        <v>31</v>
      </c>
      <c r="T5" s="6" t="s">
        <v>84</v>
      </c>
      <c r="U5" s="6">
        <f>SUM(Q3:Q26)</f>
        <v>48</v>
      </c>
      <c r="V5" s="6">
        <f>U5 - U6</f>
        <v>10</v>
      </c>
      <c r="W5" s="7">
        <f>IF(V5&gt;0,VLOOKUP(V5,VPSchaal,10),20-VLOOKUP(V6,VPSchaal,10))</f>
        <v>12.33</v>
      </c>
    </row>
    <row r="6" spans="1:23" x14ac:dyDescent="0.25">
      <c r="A6" s="18">
        <v>4</v>
      </c>
      <c r="B6" s="18" t="s">
        <v>26</v>
      </c>
      <c r="C6" s="18">
        <v>-2</v>
      </c>
      <c r="D6" s="18"/>
      <c r="E6" s="18">
        <v>200</v>
      </c>
      <c r="F6" s="18" t="s">
        <v>36</v>
      </c>
      <c r="G6" s="18"/>
      <c r="H6" s="18">
        <v>4</v>
      </c>
      <c r="I6" s="18" t="s">
        <v>60</v>
      </c>
      <c r="J6" s="18">
        <v>-1</v>
      </c>
      <c r="K6" s="18"/>
      <c r="L6" s="18">
        <v>200</v>
      </c>
      <c r="M6" s="18" t="s">
        <v>71</v>
      </c>
      <c r="N6" s="18"/>
      <c r="O6" s="18">
        <f t="shared" si="0"/>
        <v>400</v>
      </c>
      <c r="P6" s="18">
        <f t="shared" si="1"/>
        <v>9</v>
      </c>
      <c r="Q6" s="18">
        <f t="shared" si="2"/>
        <v>9</v>
      </c>
      <c r="R6" s="18" t="str">
        <f t="shared" si="3"/>
        <v/>
      </c>
      <c r="S6" s="25" t="s">
        <v>37</v>
      </c>
      <c r="T6" s="26" t="s">
        <v>83</v>
      </c>
      <c r="U6" s="26">
        <f>SUM(R3:R26)</f>
        <v>38</v>
      </c>
      <c r="V6" s="26">
        <f>U6 - U5</f>
        <v>-10</v>
      </c>
      <c r="W6" s="27">
        <f>IF(V6&gt;0,VLOOKUP(V6,VPSchaal,10),20-VLOOKUP(V5,VPSchaal,10))</f>
        <v>7.67</v>
      </c>
    </row>
    <row r="7" spans="1:23" x14ac:dyDescent="0.25">
      <c r="A7" s="18">
        <v>5</v>
      </c>
      <c r="B7" s="18" t="s">
        <v>53</v>
      </c>
      <c r="C7" s="18">
        <v>-3</v>
      </c>
      <c r="D7" s="18"/>
      <c r="E7" s="18">
        <v>150</v>
      </c>
      <c r="F7" s="18" t="s">
        <v>48</v>
      </c>
      <c r="G7" s="18"/>
      <c r="H7" s="18">
        <v>5</v>
      </c>
      <c r="I7" s="18" t="s">
        <v>43</v>
      </c>
      <c r="J7" s="18">
        <v>-1</v>
      </c>
      <c r="K7" s="18"/>
      <c r="L7" s="18">
        <v>-50</v>
      </c>
      <c r="M7" s="18" t="s">
        <v>39</v>
      </c>
      <c r="N7" s="18"/>
      <c r="O7" s="18">
        <f t="shared" si="0"/>
        <v>100</v>
      </c>
      <c r="P7" s="18">
        <f t="shared" si="1"/>
        <v>3</v>
      </c>
      <c r="Q7" s="18">
        <f t="shared" si="2"/>
        <v>3</v>
      </c>
      <c r="R7" s="18" t="str">
        <f t="shared" si="3"/>
        <v/>
      </c>
    </row>
    <row r="8" spans="1:23" x14ac:dyDescent="0.25">
      <c r="A8" s="18">
        <v>6</v>
      </c>
      <c r="B8" s="18" t="s">
        <v>43</v>
      </c>
      <c r="C8" s="18">
        <v>-2</v>
      </c>
      <c r="D8" s="18"/>
      <c r="E8" s="18">
        <v>200</v>
      </c>
      <c r="F8" s="18" t="s">
        <v>48</v>
      </c>
      <c r="G8" s="18"/>
      <c r="H8" s="18">
        <v>6</v>
      </c>
      <c r="I8" s="18" t="s">
        <v>43</v>
      </c>
      <c r="J8" s="18">
        <v>-1</v>
      </c>
      <c r="K8" s="18"/>
      <c r="L8" s="18">
        <v>-100</v>
      </c>
      <c r="M8" s="18" t="s">
        <v>39</v>
      </c>
      <c r="N8" s="18"/>
      <c r="O8" s="18">
        <f t="shared" si="0"/>
        <v>100</v>
      </c>
      <c r="P8" s="18">
        <f t="shared" si="1"/>
        <v>3</v>
      </c>
      <c r="Q8" s="18">
        <f t="shared" si="2"/>
        <v>3</v>
      </c>
      <c r="R8" s="18" t="str">
        <f t="shared" si="3"/>
        <v/>
      </c>
    </row>
    <row r="9" spans="1:23" x14ac:dyDescent="0.25">
      <c r="A9" s="18">
        <v>7</v>
      </c>
      <c r="B9" s="18" t="s">
        <v>35</v>
      </c>
      <c r="C9" s="18">
        <v>2</v>
      </c>
      <c r="D9" s="18"/>
      <c r="E9" s="18">
        <v>680</v>
      </c>
      <c r="F9" s="18" t="s">
        <v>28</v>
      </c>
      <c r="G9" s="18"/>
      <c r="H9" s="18">
        <v>7</v>
      </c>
      <c r="I9" s="18" t="s">
        <v>35</v>
      </c>
      <c r="J9" s="18">
        <v>2</v>
      </c>
      <c r="K9" s="18"/>
      <c r="L9" s="18">
        <v>-680</v>
      </c>
      <c r="M9" s="18" t="s">
        <v>28</v>
      </c>
      <c r="N9" s="18"/>
      <c r="O9" s="18">
        <f t="shared" si="0"/>
        <v>0</v>
      </c>
      <c r="P9" s="18">
        <f t="shared" si="1"/>
        <v>0</v>
      </c>
      <c r="Q9" s="18" t="str">
        <f t="shared" si="2"/>
        <v/>
      </c>
      <c r="R9" s="18" t="str">
        <f t="shared" si="3"/>
        <v/>
      </c>
    </row>
    <row r="10" spans="1:23" x14ac:dyDescent="0.25">
      <c r="A10" s="18">
        <v>8</v>
      </c>
      <c r="B10" s="18" t="s">
        <v>35</v>
      </c>
      <c r="C10" s="18">
        <v>-2</v>
      </c>
      <c r="D10" s="18"/>
      <c r="E10" s="18">
        <v>100</v>
      </c>
      <c r="F10" s="18" t="s">
        <v>36</v>
      </c>
      <c r="G10" s="18"/>
      <c r="H10" s="18">
        <v>8</v>
      </c>
      <c r="I10" s="18" t="s">
        <v>53</v>
      </c>
      <c r="J10" s="18">
        <v>-1</v>
      </c>
      <c r="K10" s="18"/>
      <c r="L10" s="18">
        <v>50</v>
      </c>
      <c r="M10" s="18" t="s">
        <v>28</v>
      </c>
      <c r="N10" s="18"/>
      <c r="O10" s="18">
        <f t="shared" si="0"/>
        <v>150</v>
      </c>
      <c r="P10" s="18">
        <f t="shared" si="1"/>
        <v>4</v>
      </c>
      <c r="Q10" s="18">
        <f t="shared" si="2"/>
        <v>4</v>
      </c>
      <c r="R10" s="18" t="str">
        <f t="shared" si="3"/>
        <v/>
      </c>
    </row>
    <row r="11" spans="1:23" x14ac:dyDescent="0.25">
      <c r="A11" s="18">
        <v>9</v>
      </c>
      <c r="B11" s="18" t="s">
        <v>50</v>
      </c>
      <c r="C11" s="18">
        <v>-2</v>
      </c>
      <c r="D11" s="18"/>
      <c r="E11" s="18">
        <v>-100</v>
      </c>
      <c r="F11" s="18" t="s">
        <v>21</v>
      </c>
      <c r="G11" s="18"/>
      <c r="H11" s="18">
        <v>9</v>
      </c>
      <c r="I11" s="18" t="s">
        <v>63</v>
      </c>
      <c r="J11" s="18">
        <v>-1</v>
      </c>
      <c r="K11" s="18"/>
      <c r="L11" s="18">
        <v>50</v>
      </c>
      <c r="M11" s="18" t="s">
        <v>36</v>
      </c>
      <c r="N11" s="18"/>
      <c r="O11" s="18">
        <f t="shared" si="0"/>
        <v>-50</v>
      </c>
      <c r="P11" s="18">
        <f t="shared" si="1"/>
        <v>-2</v>
      </c>
      <c r="Q11" s="18" t="str">
        <f t="shared" si="2"/>
        <v/>
      </c>
      <c r="R11" s="18">
        <f t="shared" si="3"/>
        <v>2</v>
      </c>
    </row>
    <row r="12" spans="1:23" x14ac:dyDescent="0.25">
      <c r="A12" s="18">
        <v>10</v>
      </c>
      <c r="B12" s="18" t="s">
        <v>26</v>
      </c>
      <c r="C12" s="18" t="s">
        <v>27</v>
      </c>
      <c r="D12" s="18"/>
      <c r="E12" s="18">
        <v>-600</v>
      </c>
      <c r="F12" s="18" t="s">
        <v>28</v>
      </c>
      <c r="G12" s="18"/>
      <c r="H12" s="18">
        <v>10</v>
      </c>
      <c r="I12" s="18" t="s">
        <v>26</v>
      </c>
      <c r="J12" s="18">
        <v>1</v>
      </c>
      <c r="K12" s="18"/>
      <c r="L12" s="18">
        <v>630</v>
      </c>
      <c r="M12" s="18" t="s">
        <v>48</v>
      </c>
      <c r="N12" s="18"/>
      <c r="O12" s="18">
        <f t="shared" si="0"/>
        <v>30</v>
      </c>
      <c r="P12" s="18">
        <f t="shared" si="1"/>
        <v>1</v>
      </c>
      <c r="Q12" s="18">
        <f t="shared" si="2"/>
        <v>1</v>
      </c>
      <c r="R12" s="18" t="str">
        <f t="shared" si="3"/>
        <v/>
      </c>
    </row>
    <row r="13" spans="1:23" x14ac:dyDescent="0.25">
      <c r="A13" s="18">
        <v>11</v>
      </c>
      <c r="B13" s="18" t="s">
        <v>26</v>
      </c>
      <c r="C13" s="18">
        <v>-1</v>
      </c>
      <c r="D13" s="18"/>
      <c r="E13" s="18">
        <v>-50</v>
      </c>
      <c r="F13" s="18" t="s">
        <v>42</v>
      </c>
      <c r="G13" s="18"/>
      <c r="H13" s="18">
        <v>11</v>
      </c>
      <c r="I13" s="18" t="s">
        <v>41</v>
      </c>
      <c r="J13" s="18">
        <v>1</v>
      </c>
      <c r="K13" s="18"/>
      <c r="L13" s="18">
        <v>-140</v>
      </c>
      <c r="M13" s="18" t="s">
        <v>46</v>
      </c>
      <c r="N13" s="18"/>
      <c r="O13" s="18">
        <f t="shared" si="0"/>
        <v>-190</v>
      </c>
      <c r="P13" s="18">
        <f t="shared" si="1"/>
        <v>-5</v>
      </c>
      <c r="Q13" s="18" t="str">
        <f t="shared" si="2"/>
        <v/>
      </c>
      <c r="R13" s="18">
        <f t="shared" si="3"/>
        <v>5</v>
      </c>
    </row>
    <row r="14" spans="1:23" x14ac:dyDescent="0.25">
      <c r="A14" s="18">
        <v>12</v>
      </c>
      <c r="B14" s="18" t="s">
        <v>26</v>
      </c>
      <c r="C14" s="18">
        <v>-2</v>
      </c>
      <c r="D14" s="18"/>
      <c r="E14" s="18">
        <v>100</v>
      </c>
      <c r="F14" s="18" t="s">
        <v>42</v>
      </c>
      <c r="G14" s="18"/>
      <c r="H14" s="18">
        <v>12</v>
      </c>
      <c r="I14" s="18" t="s">
        <v>50</v>
      </c>
      <c r="J14" s="18">
        <v>-2</v>
      </c>
      <c r="K14" s="18"/>
      <c r="L14" s="18">
        <v>-100</v>
      </c>
      <c r="M14" s="18" t="s">
        <v>48</v>
      </c>
      <c r="N14" s="18"/>
      <c r="O14" s="18">
        <f t="shared" si="0"/>
        <v>0</v>
      </c>
      <c r="P14" s="18">
        <f t="shared" si="1"/>
        <v>0</v>
      </c>
      <c r="Q14" s="18" t="str">
        <f t="shared" si="2"/>
        <v/>
      </c>
      <c r="R14" s="18" t="str">
        <f t="shared" si="3"/>
        <v/>
      </c>
    </row>
    <row r="15" spans="1:23" x14ac:dyDescent="0.25">
      <c r="A15" s="18">
        <v>13</v>
      </c>
      <c r="B15" s="18" t="s">
        <v>26</v>
      </c>
      <c r="C15" s="18" t="s">
        <v>27</v>
      </c>
      <c r="D15" s="18"/>
      <c r="E15" s="18">
        <v>600</v>
      </c>
      <c r="F15" s="18" t="s">
        <v>55</v>
      </c>
      <c r="G15" s="18"/>
      <c r="H15" s="18">
        <v>13</v>
      </c>
      <c r="I15" s="18" t="s">
        <v>30</v>
      </c>
      <c r="J15" s="18">
        <v>-1</v>
      </c>
      <c r="K15" s="18"/>
      <c r="L15" s="18">
        <v>100</v>
      </c>
      <c r="M15" s="18" t="s">
        <v>40</v>
      </c>
      <c r="N15" s="18"/>
      <c r="O15" s="18">
        <f t="shared" si="0"/>
        <v>700</v>
      </c>
      <c r="P15" s="18">
        <f t="shared" si="1"/>
        <v>12</v>
      </c>
      <c r="Q15" s="18">
        <f t="shared" si="2"/>
        <v>12</v>
      </c>
      <c r="R15" s="18" t="str">
        <f t="shared" si="3"/>
        <v/>
      </c>
    </row>
    <row r="16" spans="1:23" x14ac:dyDescent="0.25">
      <c r="A16" s="18">
        <v>14</v>
      </c>
      <c r="B16" s="18" t="s">
        <v>30</v>
      </c>
      <c r="C16" s="18">
        <v>1</v>
      </c>
      <c r="D16" s="18"/>
      <c r="E16" s="18">
        <v>140</v>
      </c>
      <c r="F16" s="18" t="s">
        <v>48</v>
      </c>
      <c r="G16" s="18"/>
      <c r="H16" s="18">
        <v>14</v>
      </c>
      <c r="I16" s="18" t="s">
        <v>33</v>
      </c>
      <c r="J16" s="18">
        <v>-2</v>
      </c>
      <c r="K16" s="18"/>
      <c r="L16" s="18">
        <v>-100</v>
      </c>
      <c r="M16" s="18" t="s">
        <v>48</v>
      </c>
      <c r="N16" s="18"/>
      <c r="O16" s="18">
        <f t="shared" si="0"/>
        <v>40</v>
      </c>
      <c r="P16" s="18">
        <f t="shared" si="1"/>
        <v>1</v>
      </c>
      <c r="Q16" s="18">
        <f t="shared" si="2"/>
        <v>1</v>
      </c>
      <c r="R16" s="18" t="str">
        <f t="shared" si="3"/>
        <v/>
      </c>
    </row>
    <row r="17" spans="1:22" x14ac:dyDescent="0.25">
      <c r="A17" s="18">
        <v>15</v>
      </c>
      <c r="B17" s="18" t="s">
        <v>26</v>
      </c>
      <c r="C17" s="18">
        <v>1</v>
      </c>
      <c r="D17" s="18"/>
      <c r="E17" s="18">
        <v>-430</v>
      </c>
      <c r="F17" s="18" t="s">
        <v>48</v>
      </c>
      <c r="G17" s="18"/>
      <c r="H17" s="18">
        <v>15</v>
      </c>
      <c r="I17" s="18" t="s">
        <v>26</v>
      </c>
      <c r="J17" s="18">
        <v>2</v>
      </c>
      <c r="K17" s="18"/>
      <c r="L17" s="18">
        <v>460</v>
      </c>
      <c r="M17" s="18" t="s">
        <v>28</v>
      </c>
      <c r="N17" s="18"/>
      <c r="O17" s="18">
        <f t="shared" si="0"/>
        <v>30</v>
      </c>
      <c r="P17" s="18">
        <f t="shared" si="1"/>
        <v>1</v>
      </c>
      <c r="Q17" s="18">
        <f t="shared" si="2"/>
        <v>1</v>
      </c>
      <c r="R17" s="18" t="str">
        <f t="shared" si="3"/>
        <v/>
      </c>
    </row>
    <row r="18" spans="1:22" x14ac:dyDescent="0.25">
      <c r="A18" s="18">
        <v>16</v>
      </c>
      <c r="B18" s="18" t="s">
        <v>86</v>
      </c>
      <c r="C18" s="18" t="s">
        <v>27</v>
      </c>
      <c r="D18" s="18"/>
      <c r="E18" s="18">
        <v>130</v>
      </c>
      <c r="F18" s="18" t="s">
        <v>68</v>
      </c>
      <c r="G18" s="18"/>
      <c r="H18" s="18">
        <v>16</v>
      </c>
      <c r="I18" s="18" t="s">
        <v>85</v>
      </c>
      <c r="J18" s="18">
        <v>2</v>
      </c>
      <c r="K18" s="18"/>
      <c r="L18" s="18">
        <v>-130</v>
      </c>
      <c r="M18" s="18" t="s">
        <v>45</v>
      </c>
      <c r="N18" s="18"/>
      <c r="O18" s="18">
        <f t="shared" si="0"/>
        <v>0</v>
      </c>
      <c r="P18" s="18">
        <f t="shared" si="1"/>
        <v>0</v>
      </c>
      <c r="Q18" s="18" t="str">
        <f t="shared" si="2"/>
        <v/>
      </c>
      <c r="R18" s="18" t="str">
        <f t="shared" si="3"/>
        <v/>
      </c>
    </row>
    <row r="19" spans="1:22" x14ac:dyDescent="0.25">
      <c r="A19" s="18">
        <v>17</v>
      </c>
      <c r="B19" s="18" t="s">
        <v>20</v>
      </c>
      <c r="C19" s="18">
        <v>1</v>
      </c>
      <c r="D19" s="18"/>
      <c r="E19" s="18">
        <v>450</v>
      </c>
      <c r="F19" s="18" t="s">
        <v>76</v>
      </c>
      <c r="G19" s="18"/>
      <c r="H19" s="18">
        <v>17</v>
      </c>
      <c r="I19" s="18" t="s">
        <v>59</v>
      </c>
      <c r="J19" s="18" t="s">
        <v>27</v>
      </c>
      <c r="K19" s="18"/>
      <c r="L19" s="18">
        <v>-450</v>
      </c>
      <c r="M19" s="18" t="s">
        <v>21</v>
      </c>
      <c r="N19" s="18"/>
      <c r="O19" s="18">
        <f t="shared" si="0"/>
        <v>0</v>
      </c>
      <c r="P19" s="18">
        <f t="shared" si="1"/>
        <v>0</v>
      </c>
      <c r="Q19" s="18" t="str">
        <f t="shared" si="2"/>
        <v/>
      </c>
      <c r="R19" s="18" t="str">
        <f t="shared" si="3"/>
        <v/>
      </c>
    </row>
    <row r="20" spans="1:22" x14ac:dyDescent="0.25">
      <c r="A20" s="18">
        <v>18</v>
      </c>
      <c r="B20" s="18" t="s">
        <v>26</v>
      </c>
      <c r="C20" s="18">
        <v>-1</v>
      </c>
      <c r="D20" s="18"/>
      <c r="E20" s="18">
        <v>50</v>
      </c>
      <c r="F20" s="18" t="s">
        <v>39</v>
      </c>
      <c r="G20" s="18"/>
      <c r="H20" s="18">
        <v>18</v>
      </c>
      <c r="I20" s="18" t="s">
        <v>26</v>
      </c>
      <c r="J20" s="18">
        <v>-1</v>
      </c>
      <c r="K20" s="18"/>
      <c r="L20" s="18">
        <v>-50</v>
      </c>
      <c r="M20" s="18" t="s">
        <v>47</v>
      </c>
      <c r="N20" s="18"/>
      <c r="O20" s="18">
        <f t="shared" si="0"/>
        <v>0</v>
      </c>
      <c r="P20" s="18">
        <f t="shared" si="1"/>
        <v>0</v>
      </c>
      <c r="Q20" s="18" t="str">
        <f t="shared" si="2"/>
        <v/>
      </c>
      <c r="R20" s="18" t="str">
        <f t="shared" si="3"/>
        <v/>
      </c>
    </row>
    <row r="21" spans="1:22" x14ac:dyDescent="0.25">
      <c r="A21" s="18">
        <v>19</v>
      </c>
      <c r="B21" s="18" t="s">
        <v>85</v>
      </c>
      <c r="C21" s="18">
        <v>-1</v>
      </c>
      <c r="D21" s="18"/>
      <c r="E21" s="18">
        <v>100</v>
      </c>
      <c r="F21" s="18" t="s">
        <v>47</v>
      </c>
      <c r="G21" s="18"/>
      <c r="H21" s="18">
        <v>19</v>
      </c>
      <c r="I21" s="18" t="s">
        <v>35</v>
      </c>
      <c r="J21" s="18">
        <v>-2</v>
      </c>
      <c r="K21" s="18"/>
      <c r="L21" s="18">
        <v>-200</v>
      </c>
      <c r="M21" s="18" t="s">
        <v>42</v>
      </c>
      <c r="N21" s="18"/>
      <c r="O21" s="18">
        <f t="shared" si="0"/>
        <v>-100</v>
      </c>
      <c r="P21" s="18">
        <f t="shared" si="1"/>
        <v>-3</v>
      </c>
      <c r="Q21" s="18" t="str">
        <f t="shared" si="2"/>
        <v/>
      </c>
      <c r="R21" s="18">
        <f t="shared" si="3"/>
        <v>3</v>
      </c>
    </row>
    <row r="22" spans="1:22" x14ac:dyDescent="0.25">
      <c r="A22" s="18">
        <v>20</v>
      </c>
      <c r="B22" s="18" t="s">
        <v>20</v>
      </c>
      <c r="C22" s="18">
        <v>1</v>
      </c>
      <c r="D22" s="18"/>
      <c r="E22" s="18">
        <v>650</v>
      </c>
      <c r="F22" s="18" t="s">
        <v>28</v>
      </c>
      <c r="G22" s="18"/>
      <c r="H22" s="18">
        <v>20</v>
      </c>
      <c r="I22" s="18" t="s">
        <v>20</v>
      </c>
      <c r="J22" s="18" t="s">
        <v>27</v>
      </c>
      <c r="K22" s="18"/>
      <c r="L22" s="18">
        <v>-620</v>
      </c>
      <c r="M22" s="18" t="s">
        <v>48</v>
      </c>
      <c r="N22" s="18"/>
      <c r="O22" s="18">
        <f t="shared" si="0"/>
        <v>30</v>
      </c>
      <c r="P22" s="18">
        <f t="shared" si="1"/>
        <v>1</v>
      </c>
      <c r="Q22" s="18">
        <f t="shared" si="2"/>
        <v>1</v>
      </c>
      <c r="R22" s="18" t="str">
        <f t="shared" si="3"/>
        <v/>
      </c>
      <c r="U22" s="28" t="s">
        <v>24</v>
      </c>
      <c r="V22" s="28"/>
    </row>
    <row r="23" spans="1:22" x14ac:dyDescent="0.25">
      <c r="A23" s="18">
        <v>21</v>
      </c>
      <c r="B23" s="18" t="s">
        <v>87</v>
      </c>
      <c r="C23" s="18">
        <v>-3</v>
      </c>
      <c r="D23" s="18"/>
      <c r="E23" s="18">
        <v>500</v>
      </c>
      <c r="F23" s="18" t="s">
        <v>93</v>
      </c>
      <c r="G23" s="18"/>
      <c r="H23" s="18">
        <v>21</v>
      </c>
      <c r="I23" s="18" t="s">
        <v>60</v>
      </c>
      <c r="J23" s="18">
        <v>-1</v>
      </c>
      <c r="K23" s="18"/>
      <c r="L23" s="18">
        <v>200</v>
      </c>
      <c r="M23" s="18" t="s">
        <v>39</v>
      </c>
      <c r="N23" s="18"/>
      <c r="O23" s="18">
        <f t="shared" si="0"/>
        <v>700</v>
      </c>
      <c r="P23" s="18">
        <f t="shared" si="1"/>
        <v>12</v>
      </c>
      <c r="Q23" s="18">
        <f t="shared" si="2"/>
        <v>12</v>
      </c>
      <c r="R23" s="18" t="str">
        <f t="shared" si="3"/>
        <v/>
      </c>
      <c r="U23" s="29" t="s">
        <v>61</v>
      </c>
      <c r="V23" s="29" t="s">
        <v>62</v>
      </c>
    </row>
    <row r="24" spans="1:22" x14ac:dyDescent="0.25">
      <c r="A24" s="18">
        <v>22</v>
      </c>
      <c r="B24" s="18" t="s">
        <v>63</v>
      </c>
      <c r="C24" s="18">
        <v>3</v>
      </c>
      <c r="D24" s="18"/>
      <c r="E24" s="18">
        <v>180</v>
      </c>
      <c r="F24" s="18" t="s">
        <v>48</v>
      </c>
      <c r="G24" s="18"/>
      <c r="H24" s="18">
        <v>22</v>
      </c>
      <c r="I24" s="18" t="s">
        <v>20</v>
      </c>
      <c r="J24" s="18" t="s">
        <v>27</v>
      </c>
      <c r="K24" s="18"/>
      <c r="L24" s="18">
        <v>-420</v>
      </c>
      <c r="M24" s="18" t="s">
        <v>34</v>
      </c>
      <c r="N24" s="18"/>
      <c r="O24" s="18">
        <f t="shared" si="0"/>
        <v>-240</v>
      </c>
      <c r="P24" s="18">
        <f t="shared" si="1"/>
        <v>-6</v>
      </c>
      <c r="Q24" s="18" t="str">
        <f t="shared" si="2"/>
        <v/>
      </c>
      <c r="R24" s="18">
        <f t="shared" si="3"/>
        <v>6</v>
      </c>
      <c r="T24" s="30" t="s">
        <v>64</v>
      </c>
      <c r="U24" s="30">
        <f>SUM(Q3:Q14)</f>
        <v>20</v>
      </c>
      <c r="V24" s="30">
        <f>SUM(R3:R14)</f>
        <v>22</v>
      </c>
    </row>
    <row r="25" spans="1:22" x14ac:dyDescent="0.25">
      <c r="A25" s="18">
        <v>23</v>
      </c>
      <c r="B25" s="18" t="s">
        <v>20</v>
      </c>
      <c r="C25" s="18">
        <v>2</v>
      </c>
      <c r="D25" s="18"/>
      <c r="E25" s="18">
        <v>-680</v>
      </c>
      <c r="F25" s="18" t="s">
        <v>28</v>
      </c>
      <c r="G25" s="18"/>
      <c r="H25" s="18">
        <v>23</v>
      </c>
      <c r="I25" s="18" t="s">
        <v>20</v>
      </c>
      <c r="J25" s="18">
        <v>3</v>
      </c>
      <c r="K25" s="18"/>
      <c r="L25" s="18">
        <v>710</v>
      </c>
      <c r="M25" s="18" t="s">
        <v>48</v>
      </c>
      <c r="N25" s="18"/>
      <c r="O25" s="18">
        <f t="shared" si="0"/>
        <v>30</v>
      </c>
      <c r="P25" s="18">
        <f t="shared" si="1"/>
        <v>1</v>
      </c>
      <c r="Q25" s="18">
        <f t="shared" si="2"/>
        <v>1</v>
      </c>
      <c r="R25" s="18" t="str">
        <f t="shared" si="3"/>
        <v/>
      </c>
      <c r="T25" s="31" t="s">
        <v>65</v>
      </c>
      <c r="U25" s="31">
        <f>SUM(Q15:Q26)</f>
        <v>28</v>
      </c>
      <c r="V25" s="31">
        <f>SUM(R15:R26)</f>
        <v>16</v>
      </c>
    </row>
    <row r="26" spans="1:22" x14ac:dyDescent="0.25">
      <c r="A26" s="18">
        <v>24</v>
      </c>
      <c r="B26" s="18" t="s">
        <v>44</v>
      </c>
      <c r="C26" s="18" t="s">
        <v>27</v>
      </c>
      <c r="D26" s="18"/>
      <c r="E26" s="18">
        <v>-140</v>
      </c>
      <c r="F26" s="18" t="s">
        <v>21</v>
      </c>
      <c r="G26" s="18"/>
      <c r="H26" s="18">
        <v>24</v>
      </c>
      <c r="I26" s="18" t="s">
        <v>44</v>
      </c>
      <c r="J26" s="18">
        <v>-3</v>
      </c>
      <c r="K26" s="18"/>
      <c r="L26" s="18">
        <v>-150</v>
      </c>
      <c r="M26" s="18" t="s">
        <v>47</v>
      </c>
      <c r="N26" s="18"/>
      <c r="O26" s="18">
        <f t="shared" si="0"/>
        <v>-290</v>
      </c>
      <c r="P26" s="18">
        <f t="shared" si="1"/>
        <v>-7</v>
      </c>
      <c r="Q26" s="18" t="str">
        <f t="shared" si="2"/>
        <v/>
      </c>
      <c r="R26" s="18">
        <f t="shared" si="3"/>
        <v>7</v>
      </c>
      <c r="T26" s="32" t="s">
        <v>1</v>
      </c>
      <c r="U26" s="32">
        <f>SUM(U24:U25)</f>
        <v>48</v>
      </c>
      <c r="V26" s="32">
        <f>SUM(V24:V25)</f>
        <v>38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2</vt:i4>
      </vt:variant>
    </vt:vector>
  </HeadingPairs>
  <TitlesOfParts>
    <vt:vector size="13" baseType="lpstr">
      <vt:lpstr>VPSchaal</vt:lpstr>
      <vt:lpstr>Imptabel</vt:lpstr>
      <vt:lpstr>Kruistabel</vt:lpstr>
      <vt:lpstr>Wedstrijd_6_Teamnr_1</vt:lpstr>
      <vt:lpstr>Wedstrijd_6_Teamnr_2</vt:lpstr>
      <vt:lpstr>Wedstrijd_6_Teamnr_3</vt:lpstr>
      <vt:lpstr>Wedstrijd_6_Teamnr_4</vt:lpstr>
      <vt:lpstr>Wedstrijd_6_Teamnr_5</vt:lpstr>
      <vt:lpstr>Wedstrijd_6_Teamnr_6</vt:lpstr>
      <vt:lpstr>Wedstrijd_6_Teamnr_7</vt:lpstr>
      <vt:lpstr>Wedstrijd_6_Teamnr_8</vt:lpstr>
      <vt:lpstr>Impschaal</vt:lpstr>
      <vt:lpstr>VPSchaal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Jacques Beljaars</cp:lastModifiedBy>
  <dcterms:created xsi:type="dcterms:W3CDTF">2015-06-05T18:19:34Z</dcterms:created>
  <dcterms:modified xsi:type="dcterms:W3CDTF">2021-03-31T20:37:58Z</dcterms:modified>
</cp:coreProperties>
</file>